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Effectifs" sheetId="2" state="visible" r:id="rId4"/>
    <sheet name="Absences" sheetId="3" state="visible" r:id="rId5"/>
    <sheet name="Recrutement" sheetId="4" state="visible" r:id="rId6"/>
    <sheet name="Formation" sheetId="5" state="visible" r:id="rId7"/>
    <sheet name="Dashboard Operationnel" sheetId="6" state="visible" r:id="rId8"/>
    <sheet name="Dashboard Strategiqu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<sst xmlns="http://schemas.openxmlformats.org/spreadsheetml/2006/main" count="994" uniqueCount="407">
  <si>
    <t xml:space="preserve">Tutoriel — Créer un tableau de bord RH avec Excel / Google Sheets</t>
  </si>
  <si>
    <t xml:space="preserve">Ce classeur accompagne les deux articles du tutoriel yapluqua.com.</t>
  </si>
  <si>
    <t xml:space="preserve">Structure du classeur</t>
  </si>
  <si>
    <t xml:space="preserve">Effectifs</t>
  </si>
  <si>
    <t xml:space="preserve">Données brutes — 60 salariés fictifs, mouvements d'entrée/sortie sur 2025.</t>
  </si>
  <si>
    <t xml:space="preserve">Absences</t>
  </si>
  <si>
    <t xml:space="preserve">Données brutes — 98 arrêts/congés fictifs sur 2025.</t>
  </si>
  <si>
    <t xml:space="preserve">Recrutement</t>
  </si>
  <si>
    <t xml:space="preserve">Données brutes — 18 recrutements fictifs sur 2025 (dont 3 postes non pourvus).</t>
  </si>
  <si>
    <t xml:space="preserve">Formation</t>
  </si>
  <si>
    <t xml:space="preserve">Données brutes — 40 actions de formation fictives sur 2025.</t>
  </si>
  <si>
    <t xml:space="preserve">Dashboard Opérationnel</t>
  </si>
  <si>
    <t xml:space="preserve">Exemple corrigé — indicateurs de suivi mensuel, à reproduire à l'étape 2 de l'article 2.</t>
  </si>
  <si>
    <t xml:space="preserve">Dashboard Stratégique</t>
  </si>
  <si>
    <t xml:space="preserve">Exemple corrigé — indicateurs de pilotage annuel et tendances, à reproduire à l'étape 2 de l'article 1.</t>
  </si>
  <si>
    <t xml:space="preserve">Comment utiliser ce fichier</t>
  </si>
  <si>
    <t xml:space="preserve">1. Les onglets Effectifs / Absences / Recrutement / Formation sont les données brutes : c'est le point de départ du tutoriel, ne pas les modifier.</t>
  </si>
  <si>
    <t xml:space="preserve">2. Les onglets Dashboard sont des exemples déjà construits : ils montrent le résultat attendu à la fin de chaque article.</t>
  </si>
  <si>
    <t xml:space="preserve">3. Pour t'entraîner, recrée les mêmes tableaux et graphiques dans un nouveau classeur en suivant les articles pas à pas — les formules utilisées sont visibles en cliquant sur chaque cellule.</t>
  </si>
  <si>
    <t xml:space="preserve">4. Toutes les données de ce classeur sont fictives, générées pour l'exercice — aucune ne correspond à une entreprise ou une personne réelle.</t>
  </si>
  <si>
    <t xml:space="preserve">ID_Salarie</t>
  </si>
  <si>
    <t xml:space="preserve">Prenom</t>
  </si>
  <si>
    <t xml:space="preserve">Nom</t>
  </si>
  <si>
    <t xml:space="preserve">Service</t>
  </si>
  <si>
    <t xml:space="preserve">Poste</t>
  </si>
  <si>
    <t xml:space="preserve">Type_Contrat</t>
  </si>
  <si>
    <t xml:space="preserve">Date_Entree</t>
  </si>
  <si>
    <t xml:space="preserve">Date_Sortie</t>
  </si>
  <si>
    <t xml:space="preserve">Statut</t>
  </si>
  <si>
    <t xml:space="preserve">Motif_Sortie</t>
  </si>
  <si>
    <t xml:space="preserve">S001</t>
  </si>
  <si>
    <t xml:space="preserve">Louis</t>
  </si>
  <si>
    <t xml:space="preserve">Leroy</t>
  </si>
  <si>
    <t xml:space="preserve">Marketing</t>
  </si>
  <si>
    <t xml:space="preserve">Chargé(e) de communication</t>
  </si>
  <si>
    <t xml:space="preserve">CDI</t>
  </si>
  <si>
    <t xml:space="preserve">S002</t>
  </si>
  <si>
    <t xml:space="preserve">Jade</t>
  </si>
  <si>
    <t xml:space="preserve">Vincent</t>
  </si>
  <si>
    <t xml:space="preserve">Production</t>
  </si>
  <si>
    <t xml:space="preserve">Technicien(ne) qualité</t>
  </si>
  <si>
    <t xml:space="preserve">S003</t>
  </si>
  <si>
    <t xml:space="preserve">Manon</t>
  </si>
  <si>
    <t xml:space="preserve">Durand</t>
  </si>
  <si>
    <t xml:space="preserve">Commercial</t>
  </si>
  <si>
    <t xml:space="preserve">Assistant(e) commercial(e)</t>
  </si>
  <si>
    <t xml:space="preserve">CDD</t>
  </si>
  <si>
    <t xml:space="preserve">S004</t>
  </si>
  <si>
    <t xml:space="preserve">Chloé</t>
  </si>
  <si>
    <t xml:space="preserve">S005</t>
  </si>
  <si>
    <t xml:space="preserve">Théo</t>
  </si>
  <si>
    <t xml:space="preserve">Martin</t>
  </si>
  <si>
    <t xml:space="preserve">Finance</t>
  </si>
  <si>
    <t xml:space="preserve">Comptable</t>
  </si>
  <si>
    <t xml:space="preserve">S006</t>
  </si>
  <si>
    <t xml:space="preserve">Emma</t>
  </si>
  <si>
    <t xml:space="preserve">Robert</t>
  </si>
  <si>
    <t xml:space="preserve">Logistique</t>
  </si>
  <si>
    <t xml:space="preserve">Magasinier(ère)</t>
  </si>
  <si>
    <t xml:space="preserve">S007</t>
  </si>
  <si>
    <t xml:space="preserve">Hugo</t>
  </si>
  <si>
    <t xml:space="preserve">Lefebvre</t>
  </si>
  <si>
    <t xml:space="preserve">Chef d'équipe production</t>
  </si>
  <si>
    <t xml:space="preserve">Fin de contrat CDD</t>
  </si>
  <si>
    <t xml:space="preserve">S008</t>
  </si>
  <si>
    <t xml:space="preserve">Lucas</t>
  </si>
  <si>
    <t xml:space="preserve">David</t>
  </si>
  <si>
    <t xml:space="preserve">Responsable logistique</t>
  </si>
  <si>
    <t xml:space="preserve">S009</t>
  </si>
  <si>
    <t xml:space="preserve">Enzo</t>
  </si>
  <si>
    <t xml:space="preserve">Morel</t>
  </si>
  <si>
    <t xml:space="preserve">IT</t>
  </si>
  <si>
    <t xml:space="preserve">Développeur(euse)</t>
  </si>
  <si>
    <t xml:space="preserve">Licenciement</t>
  </si>
  <si>
    <t xml:space="preserve">S010</t>
  </si>
  <si>
    <t xml:space="preserve">Bernard</t>
  </si>
  <si>
    <t xml:space="preserve">S011</t>
  </si>
  <si>
    <t xml:space="preserve">S012</t>
  </si>
  <si>
    <t xml:space="preserve">Laura</t>
  </si>
  <si>
    <t xml:space="preserve">S013</t>
  </si>
  <si>
    <t xml:space="preserve">Dubois</t>
  </si>
  <si>
    <t xml:space="preserve">Démission</t>
  </si>
  <si>
    <t xml:space="preserve">S014</t>
  </si>
  <si>
    <t xml:space="preserve">Petit</t>
  </si>
  <si>
    <t xml:space="preserve">Administrateur(trice) systèmes</t>
  </si>
  <si>
    <t xml:space="preserve">S015</t>
  </si>
  <si>
    <t xml:space="preserve">Contrôleur(euse) de gestion</t>
  </si>
  <si>
    <t xml:space="preserve">S016</t>
  </si>
  <si>
    <t xml:space="preserve">Océane</t>
  </si>
  <si>
    <t xml:space="preserve">S017</t>
  </si>
  <si>
    <t xml:space="preserve">Opérateur(trice) production</t>
  </si>
  <si>
    <t xml:space="preserve">S018</t>
  </si>
  <si>
    <t xml:space="preserve">Adam</t>
  </si>
  <si>
    <t xml:space="preserve">Michel</t>
  </si>
  <si>
    <t xml:space="preserve">S019</t>
  </si>
  <si>
    <t xml:space="preserve">Chef de produit</t>
  </si>
  <si>
    <t xml:space="preserve">S020</t>
  </si>
  <si>
    <t xml:space="preserve">Fournier</t>
  </si>
  <si>
    <t xml:space="preserve">Technicien(ne) support</t>
  </si>
  <si>
    <t xml:space="preserve">S021</t>
  </si>
  <si>
    <t xml:space="preserve">Léa</t>
  </si>
  <si>
    <t xml:space="preserve">Roux</t>
  </si>
  <si>
    <t xml:space="preserve">S022</t>
  </si>
  <si>
    <t xml:space="preserve">S023</t>
  </si>
  <si>
    <t xml:space="preserve">S024</t>
  </si>
  <si>
    <t xml:space="preserve">Nolan</t>
  </si>
  <si>
    <t xml:space="preserve">Assistant(e) comptable</t>
  </si>
  <si>
    <t xml:space="preserve">S025</t>
  </si>
  <si>
    <t xml:space="preserve">Moreau</t>
  </si>
  <si>
    <t xml:space="preserve">Assistant(e) marketing</t>
  </si>
  <si>
    <t xml:space="preserve">S026</t>
  </si>
  <si>
    <t xml:space="preserve">Tom</t>
  </si>
  <si>
    <t xml:space="preserve">Préparateur(trice) de commandes</t>
  </si>
  <si>
    <t xml:space="preserve">S027</t>
  </si>
  <si>
    <t xml:space="preserve">S028</t>
  </si>
  <si>
    <t xml:space="preserve">Ethan</t>
  </si>
  <si>
    <t xml:space="preserve">Simon</t>
  </si>
  <si>
    <t xml:space="preserve">S029</t>
  </si>
  <si>
    <t xml:space="preserve">S030</t>
  </si>
  <si>
    <t xml:space="preserve">Noah</t>
  </si>
  <si>
    <t xml:space="preserve">S031</t>
  </si>
  <si>
    <t xml:space="preserve">S032</t>
  </si>
  <si>
    <t xml:space="preserve">S033</t>
  </si>
  <si>
    <t xml:space="preserve">Chargé(e) de clientèle</t>
  </si>
  <si>
    <t xml:space="preserve">S034</t>
  </si>
  <si>
    <t xml:space="preserve">S035</t>
  </si>
  <si>
    <t xml:space="preserve">RH</t>
  </si>
  <si>
    <t xml:space="preserve">Responsable RH</t>
  </si>
  <si>
    <t xml:space="preserve">S036</t>
  </si>
  <si>
    <t xml:space="preserve">S037</t>
  </si>
  <si>
    <t xml:space="preserve">Julie</t>
  </si>
  <si>
    <t xml:space="preserve">S038</t>
  </si>
  <si>
    <t xml:space="preserve">Camille</t>
  </si>
  <si>
    <t xml:space="preserve">S039</t>
  </si>
  <si>
    <t xml:space="preserve">S040</t>
  </si>
  <si>
    <t xml:space="preserve">S041</t>
  </si>
  <si>
    <t xml:space="preserve">S042</t>
  </si>
  <si>
    <t xml:space="preserve">Bertrand</t>
  </si>
  <si>
    <t xml:space="preserve">S043</t>
  </si>
  <si>
    <t xml:space="preserve">Gabriel</t>
  </si>
  <si>
    <t xml:space="preserve">Garcia</t>
  </si>
  <si>
    <t xml:space="preserve">S044</t>
  </si>
  <si>
    <t xml:space="preserve">Rayan</t>
  </si>
  <si>
    <t xml:space="preserve">Assistant(e) RH</t>
  </si>
  <si>
    <t xml:space="preserve">S045</t>
  </si>
  <si>
    <t xml:space="preserve">Inès</t>
  </si>
  <si>
    <t xml:space="preserve">Laurent</t>
  </si>
  <si>
    <t xml:space="preserve">S046</t>
  </si>
  <si>
    <t xml:space="preserve">S047</t>
  </si>
  <si>
    <t xml:space="preserve">S048</t>
  </si>
  <si>
    <t xml:space="preserve">S049</t>
  </si>
  <si>
    <t xml:space="preserve">S050</t>
  </si>
  <si>
    <t xml:space="preserve">S051</t>
  </si>
  <si>
    <t xml:space="preserve">S052</t>
  </si>
  <si>
    <t xml:space="preserve">Anaïs</t>
  </si>
  <si>
    <t xml:space="preserve">Thomas</t>
  </si>
  <si>
    <t xml:space="preserve">Chargé(e) RH</t>
  </si>
  <si>
    <t xml:space="preserve">S053</t>
  </si>
  <si>
    <t xml:space="preserve">S054</t>
  </si>
  <si>
    <t xml:space="preserve">Louna</t>
  </si>
  <si>
    <t xml:space="preserve">S055</t>
  </si>
  <si>
    <t xml:space="preserve">S056</t>
  </si>
  <si>
    <t xml:space="preserve">S057</t>
  </si>
  <si>
    <t xml:space="preserve">S058</t>
  </si>
  <si>
    <t xml:space="preserve">S059</t>
  </si>
  <si>
    <t xml:space="preserve">S060</t>
  </si>
  <si>
    <t xml:space="preserve">ID_Absence</t>
  </si>
  <si>
    <t xml:space="preserve">Type_Absence</t>
  </si>
  <si>
    <t xml:space="preserve">Date_Debut</t>
  </si>
  <si>
    <t xml:space="preserve">Date_Fin</t>
  </si>
  <si>
    <t xml:space="preserve">Nb_Jours</t>
  </si>
  <si>
    <t xml:space="preserve">A0001</t>
  </si>
  <si>
    <t xml:space="preserve">Maladie</t>
  </si>
  <si>
    <t xml:space="preserve">A0002</t>
  </si>
  <si>
    <t xml:space="preserve">A0003</t>
  </si>
  <si>
    <t xml:space="preserve">A0004</t>
  </si>
  <si>
    <t xml:space="preserve">Congés payés</t>
  </si>
  <si>
    <t xml:space="preserve">A0005</t>
  </si>
  <si>
    <t xml:space="preserve">A0006</t>
  </si>
  <si>
    <t xml:space="preserve">Enfant malade</t>
  </si>
  <si>
    <t xml:space="preserve">A0007</t>
  </si>
  <si>
    <t xml:space="preserve">A0008</t>
  </si>
  <si>
    <t xml:space="preserve">A0009</t>
  </si>
  <si>
    <t xml:space="preserve">Accident du travail</t>
  </si>
  <si>
    <t xml:space="preserve">A0010</t>
  </si>
  <si>
    <t xml:space="preserve">A0011</t>
  </si>
  <si>
    <t xml:space="preserve">A0012</t>
  </si>
  <si>
    <t xml:space="preserve">A0013</t>
  </si>
  <si>
    <t xml:space="preserve">A0014</t>
  </si>
  <si>
    <t xml:space="preserve">A0015</t>
  </si>
  <si>
    <t xml:space="preserve">A0016</t>
  </si>
  <si>
    <t xml:space="preserve">A0017</t>
  </si>
  <si>
    <t xml:space="preserve">A0018</t>
  </si>
  <si>
    <t xml:space="preserve">A0019</t>
  </si>
  <si>
    <t xml:space="preserve">A0020</t>
  </si>
  <si>
    <t xml:space="preserve">A0021</t>
  </si>
  <si>
    <t xml:space="preserve">A0022</t>
  </si>
  <si>
    <t xml:space="preserve">A0023</t>
  </si>
  <si>
    <t xml:space="preserve">A0024</t>
  </si>
  <si>
    <t xml:space="preserve">A0025</t>
  </si>
  <si>
    <t xml:space="preserve">Congé sans solde</t>
  </si>
  <si>
    <t xml:space="preserve">A0026</t>
  </si>
  <si>
    <t xml:space="preserve">A0027</t>
  </si>
  <si>
    <t xml:space="preserve">A0028</t>
  </si>
  <si>
    <t xml:space="preserve">A0029</t>
  </si>
  <si>
    <t xml:space="preserve">A0030</t>
  </si>
  <si>
    <t xml:space="preserve">A0031</t>
  </si>
  <si>
    <t xml:space="preserve">A0032</t>
  </si>
  <si>
    <t xml:space="preserve">A0033</t>
  </si>
  <si>
    <t xml:space="preserve">A0034</t>
  </si>
  <si>
    <t xml:space="preserve">A0035</t>
  </si>
  <si>
    <t xml:space="preserve">A0036</t>
  </si>
  <si>
    <t xml:space="preserve">A0037</t>
  </si>
  <si>
    <t xml:space="preserve">A0038</t>
  </si>
  <si>
    <t xml:space="preserve">A0039</t>
  </si>
  <si>
    <t xml:space="preserve">A0040</t>
  </si>
  <si>
    <t xml:space="preserve">A0041</t>
  </si>
  <si>
    <t xml:space="preserve">A0042</t>
  </si>
  <si>
    <t xml:space="preserve">A0043</t>
  </si>
  <si>
    <t xml:space="preserve">A0044</t>
  </si>
  <si>
    <t xml:space="preserve">A0045</t>
  </si>
  <si>
    <t xml:space="preserve">A0046</t>
  </si>
  <si>
    <t xml:space="preserve">A0047</t>
  </si>
  <si>
    <t xml:space="preserve">A0048</t>
  </si>
  <si>
    <t xml:space="preserve">A0049</t>
  </si>
  <si>
    <t xml:space="preserve">A0050</t>
  </si>
  <si>
    <t xml:space="preserve">A0051</t>
  </si>
  <si>
    <t xml:space="preserve">A0052</t>
  </si>
  <si>
    <t xml:space="preserve">A0053</t>
  </si>
  <si>
    <t xml:space="preserve">A0054</t>
  </si>
  <si>
    <t xml:space="preserve">A0055</t>
  </si>
  <si>
    <t xml:space="preserve">A0056</t>
  </si>
  <si>
    <t xml:space="preserve">A0057</t>
  </si>
  <si>
    <t xml:space="preserve">A0058</t>
  </si>
  <si>
    <t xml:space="preserve">A0059</t>
  </si>
  <si>
    <t xml:space="preserve">A0060</t>
  </si>
  <si>
    <t xml:space="preserve">A0061</t>
  </si>
  <si>
    <t xml:space="preserve">A0062</t>
  </si>
  <si>
    <t xml:space="preserve">A0063</t>
  </si>
  <si>
    <t xml:space="preserve">A0064</t>
  </si>
  <si>
    <t xml:space="preserve">A0065</t>
  </si>
  <si>
    <t xml:space="preserve">A0066</t>
  </si>
  <si>
    <t xml:space="preserve">A0067</t>
  </si>
  <si>
    <t xml:space="preserve">A0068</t>
  </si>
  <si>
    <t xml:space="preserve">A0069</t>
  </si>
  <si>
    <t xml:space="preserve">A0070</t>
  </si>
  <si>
    <t xml:space="preserve">A0071</t>
  </si>
  <si>
    <t xml:space="preserve">A0072</t>
  </si>
  <si>
    <t xml:space="preserve">A0073</t>
  </si>
  <si>
    <t xml:space="preserve">A0074</t>
  </si>
  <si>
    <t xml:space="preserve">A0075</t>
  </si>
  <si>
    <t xml:space="preserve">A0076</t>
  </si>
  <si>
    <t xml:space="preserve">A0077</t>
  </si>
  <si>
    <t xml:space="preserve">A0078</t>
  </si>
  <si>
    <t xml:space="preserve">A0079</t>
  </si>
  <si>
    <t xml:space="preserve">A0080</t>
  </si>
  <si>
    <t xml:space="preserve">A0081</t>
  </si>
  <si>
    <t xml:space="preserve">A0082</t>
  </si>
  <si>
    <t xml:space="preserve">A0083</t>
  </si>
  <si>
    <t xml:space="preserve">A0084</t>
  </si>
  <si>
    <t xml:space="preserve">A0085</t>
  </si>
  <si>
    <t xml:space="preserve">A0086</t>
  </si>
  <si>
    <t xml:space="preserve">A0087</t>
  </si>
  <si>
    <t xml:space="preserve">A0088</t>
  </si>
  <si>
    <t xml:space="preserve">A0089</t>
  </si>
  <si>
    <t xml:space="preserve">A0090</t>
  </si>
  <si>
    <t xml:space="preserve">A0091</t>
  </si>
  <si>
    <t xml:space="preserve">A0092</t>
  </si>
  <si>
    <t xml:space="preserve">A0093</t>
  </si>
  <si>
    <t xml:space="preserve">A0094</t>
  </si>
  <si>
    <t xml:space="preserve">A0095</t>
  </si>
  <si>
    <t xml:space="preserve">A0096</t>
  </si>
  <si>
    <t xml:space="preserve">A0097</t>
  </si>
  <si>
    <t xml:space="preserve">A0098</t>
  </si>
  <si>
    <t xml:space="preserve">ID_Recrutement</t>
  </si>
  <si>
    <t xml:space="preserve">Date_Ouverture_Poste</t>
  </si>
  <si>
    <t xml:space="preserve">Date_Premier_Contact</t>
  </si>
  <si>
    <t xml:space="preserve">Date_Acceptation_Offre</t>
  </si>
  <si>
    <t xml:space="preserve">Date_Entree_Poste</t>
  </si>
  <si>
    <t xml:space="preserve">Source_Candidat</t>
  </si>
  <si>
    <t xml:space="preserve">Cout_Recrutement_EUR</t>
  </si>
  <si>
    <t xml:space="preserve">Delai_Recrutement_j</t>
  </si>
  <si>
    <t xml:space="preserve">Rang_Non_Pourvu</t>
  </si>
  <si>
    <t xml:space="preserve">R001</t>
  </si>
  <si>
    <t xml:space="preserve">LinkedIn</t>
  </si>
  <si>
    <t xml:space="preserve">R002</t>
  </si>
  <si>
    <t xml:space="preserve">Cooptation</t>
  </si>
  <si>
    <t xml:space="preserve">R003</t>
  </si>
  <si>
    <t xml:space="preserve">R004</t>
  </si>
  <si>
    <t xml:space="preserve">R005</t>
  </si>
  <si>
    <t xml:space="preserve">R006</t>
  </si>
  <si>
    <t xml:space="preserve">R007</t>
  </si>
  <si>
    <t xml:space="preserve">Jobboard</t>
  </si>
  <si>
    <t xml:space="preserve">R008</t>
  </si>
  <si>
    <t xml:space="preserve">R009</t>
  </si>
  <si>
    <t xml:space="preserve">R010</t>
  </si>
  <si>
    <t xml:space="preserve">R011</t>
  </si>
  <si>
    <t xml:space="preserve">Site carrière</t>
  </si>
  <si>
    <t xml:space="preserve">R012</t>
  </si>
  <si>
    <t xml:space="preserve">Cabinet de recrutement</t>
  </si>
  <si>
    <t xml:space="preserve">R013</t>
  </si>
  <si>
    <t xml:space="preserve">R014</t>
  </si>
  <si>
    <t xml:space="preserve">R015</t>
  </si>
  <si>
    <t xml:space="preserve">R016</t>
  </si>
  <si>
    <t xml:space="preserve">R017</t>
  </si>
  <si>
    <t xml:space="preserve">R018</t>
  </si>
  <si>
    <t xml:space="preserve">ID_Formation</t>
  </si>
  <si>
    <t xml:space="preserve">Theme</t>
  </si>
  <si>
    <t xml:space="preserve">Nb_Heures</t>
  </si>
  <si>
    <t xml:space="preserve">Cout_EUR</t>
  </si>
  <si>
    <t xml:space="preserve">Date_Formation</t>
  </si>
  <si>
    <t xml:space="preserve">F0001</t>
  </si>
  <si>
    <t xml:space="preserve">Bureautique</t>
  </si>
  <si>
    <t xml:space="preserve">F0002</t>
  </si>
  <si>
    <t xml:space="preserve">Réglementaire</t>
  </si>
  <si>
    <t xml:space="preserve">F0003</t>
  </si>
  <si>
    <t xml:space="preserve">Sécurité</t>
  </si>
  <si>
    <t xml:space="preserve">F0004</t>
  </si>
  <si>
    <t xml:space="preserve">Technique métier</t>
  </si>
  <si>
    <t xml:space="preserve">F0005</t>
  </si>
  <si>
    <t xml:space="preserve">F0006</t>
  </si>
  <si>
    <t xml:space="preserve">F0007</t>
  </si>
  <si>
    <t xml:space="preserve">F0008</t>
  </si>
  <si>
    <t xml:space="preserve">F0009</t>
  </si>
  <si>
    <t xml:space="preserve">Langues</t>
  </si>
  <si>
    <t xml:space="preserve">F0010</t>
  </si>
  <si>
    <t xml:space="preserve">F0011</t>
  </si>
  <si>
    <t xml:space="preserve">F0012</t>
  </si>
  <si>
    <t xml:space="preserve">F0013</t>
  </si>
  <si>
    <t xml:space="preserve">F0014</t>
  </si>
  <si>
    <t xml:space="preserve">F0015</t>
  </si>
  <si>
    <t xml:space="preserve">F0016</t>
  </si>
  <si>
    <t xml:space="preserve">F0017</t>
  </si>
  <si>
    <t xml:space="preserve">F0018</t>
  </si>
  <si>
    <t xml:space="preserve">F0019</t>
  </si>
  <si>
    <t xml:space="preserve">F0020</t>
  </si>
  <si>
    <t xml:space="preserve">F0021</t>
  </si>
  <si>
    <t xml:space="preserve">F0022</t>
  </si>
  <si>
    <t xml:space="preserve">F0023</t>
  </si>
  <si>
    <t xml:space="preserve">F0024</t>
  </si>
  <si>
    <t xml:space="preserve">F0025</t>
  </si>
  <si>
    <t xml:space="preserve">F0026</t>
  </si>
  <si>
    <t xml:space="preserve">F0027</t>
  </si>
  <si>
    <t xml:space="preserve">F0028</t>
  </si>
  <si>
    <t xml:space="preserve">F0029</t>
  </si>
  <si>
    <t xml:space="preserve">F0030</t>
  </si>
  <si>
    <t xml:space="preserve">F0031</t>
  </si>
  <si>
    <t xml:space="preserve">F0032</t>
  </si>
  <si>
    <t xml:space="preserve">F0033</t>
  </si>
  <si>
    <t xml:space="preserve">F0034</t>
  </si>
  <si>
    <t xml:space="preserve">F0035</t>
  </si>
  <si>
    <t xml:space="preserve">F0036</t>
  </si>
  <si>
    <t xml:space="preserve">F0037</t>
  </si>
  <si>
    <t xml:space="preserve">F0038</t>
  </si>
  <si>
    <t xml:space="preserve">F0039</t>
  </si>
  <si>
    <t xml:space="preserve">F0040</t>
  </si>
  <si>
    <t xml:space="preserve">Tableau de bord RH — Opérationnel</t>
  </si>
  <si>
    <t xml:space="preserve">Suivi mensuel — décembre 2025 (exemple, données fictives)</t>
  </si>
  <si>
    <t xml:space="preserve">Effectif actif (31/12/2025)</t>
  </si>
  <si>
    <t xml:space="preserve">Entrées en décembre 2025</t>
  </si>
  <si>
    <t xml:space="preserve">Sorties en décembre 2025</t>
  </si>
  <si>
    <t xml:space="preserve">Absences en cours (décembre)</t>
  </si>
  <si>
    <t xml:space="preserve">Postes non pourvus</t>
  </si>
  <si>
    <t xml:space="preserve">Effectif actif par service</t>
  </si>
  <si>
    <t xml:space="preserve">Absences en cours en décembre, par type</t>
  </si>
  <si>
    <t xml:space="preserve">Effectif actif</t>
  </si>
  <si>
    <t xml:space="preserve">Type d'absence</t>
  </si>
  <si>
    <t xml:space="preserve">Nombre</t>
  </si>
  <si>
    <t xml:space="preserve">Postes en cours de recrutement (non pourvus)</t>
  </si>
  <si>
    <t xml:space="preserve">Ouvert depuis le</t>
  </si>
  <si>
    <t xml:space="preserve">Tableau de bord RH — Stratégique</t>
  </si>
  <si>
    <t xml:space="preserve">Pilotage annuel 2025 — tendances et aide à la décision (exemple, données fictives)</t>
  </si>
  <si>
    <t xml:space="preserve">Effectif au 01/01/2025</t>
  </si>
  <si>
    <t xml:space="preserve">Effectif au 31/12/2025</t>
  </si>
  <si>
    <t xml:space="preserve">Entrées 2025</t>
  </si>
  <si>
    <t xml:space="preserve">Sorties 2025</t>
  </si>
  <si>
    <t xml:space="preserve">Effectif moyen 2025</t>
  </si>
  <si>
    <t xml:space="preserve">Taux de turnover annuel</t>
  </si>
  <si>
    <t xml:space="preserve">Taux d'absentéisme (hors CP)</t>
  </si>
  <si>
    <t xml:space="preserve">Heures de formation / salarié</t>
  </si>
  <si>
    <t xml:space="preserve">Taux d'accès à la formation</t>
  </si>
  <si>
    <t xml:space="preserve">Délai moyen de recrutement (j)</t>
  </si>
  <si>
    <t xml:space="preserve">Coût moyen par recrutement (€)</t>
  </si>
  <si>
    <t xml:space="preserve">Budget formation total (€)</t>
  </si>
  <si>
    <t xml:space="preserve">Évolution mensuelle 2025</t>
  </si>
  <si>
    <t xml:space="preserve">Mois</t>
  </si>
  <si>
    <t xml:space="preserve">Effectif fin de mois</t>
  </si>
  <si>
    <t xml:space="preserve">Entrées du mois</t>
  </si>
  <si>
    <t xml:space="preserve">Sorties du mois</t>
  </si>
  <si>
    <t xml:space="preserve">janv.-25</t>
  </si>
  <si>
    <t xml:space="preserve">févr.-25</t>
  </si>
  <si>
    <t xml:space="preserve">mars-25</t>
  </si>
  <si>
    <t xml:space="preserve">avr.-25</t>
  </si>
  <si>
    <t xml:space="preserve">mai-25</t>
  </si>
  <si>
    <t xml:space="preserve">juin-25</t>
  </si>
  <si>
    <t xml:space="preserve">juil.-25</t>
  </si>
  <si>
    <t xml:space="preserve">août-25</t>
  </si>
  <si>
    <t xml:space="preserve">sept.-25</t>
  </si>
  <si>
    <t xml:space="preserve">oct.-25</t>
  </si>
  <si>
    <t xml:space="preserve">nov.-25</t>
  </si>
  <si>
    <t xml:space="preserve">déc.-25</t>
  </si>
  <si>
    <t xml:space="preserve">Notes méthodologiques et sources des formules</t>
  </si>
  <si>
    <t xml:space="preserve">Taux de turnover = [(entrées + sorties)/2] / effectif au 1er janvier — source : Eurécia, « Turnover : méthode de calcul du taux et guide complet », eurecia.com/blog/calcul-taux-turnover-entreprise/</t>
  </si>
  <si>
    <t xml:space="preserve">Taux d'absentéisme = (jours d'absence / jours de travail théoriques) × 100, hors congés payés — source : Lucca, « Comment calculer et analyser le taux d'absentéisme », lucca.fr/magazine/administration/conges-et-absences/calcul-taux-absenteisme. Hypothèse retenue : 250 jours ouvrés/an/salarié (à ajuster selon l'accord d'entreprise réel).</t>
  </si>
  <si>
    <t xml:space="preserve">Délai moyen de recrutement (time-to-hire) = date d'acceptation de l'offre − date de premier contact candidat — source : Recruitee, « KPI de recrutement : le guide complet », recruitee.com/fr-articles/indicateurs-de-recrutement</t>
  </si>
  <si>
    <t xml:space="preserve">Taux d'accès à la formation et heures moyennes de formation : ratios usuels de pilotage RH (nombre de salariés formés ou heures / effectif) — voir Culture RH, « KPI formation : 10 indicateurs formation incontournables », culture-rh.com/indicateurs-formation/</t>
  </si>
  <si>
    <t xml:space="preserve">Toutes les données sources (Effectifs, Absences, Recrutement, Formation) sont fictives et générées pour l'exercice pédagogique.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</si>
</sst>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"/>
    <numFmt numFmtId="167" formatCode="0.0"/>
    <numFmt numFmtId="168" formatCode="0.0%"/>
    <numFmt numFmtId="169" formatCode="#,##0&quot; €&quot;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20"/>
      <color rgb="FF1F386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9E2F3"/>
        <bgColor rgb="FFD9D9D9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9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008080"/>
      <rgbColor rgb="FFB8CD97"/>
      <rgbColor rgb="FF808080"/>
      <rgbColor rgb="FF9999FF"/>
      <rgbColor rgb="FFBE4B48"/>
      <rgbColor rgb="FFF9F9F9"/>
      <rgbColor rgb="FFD9E2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Effectif actif par service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'Dashboard Operationnel'!C11</c:f>
              <c:strCache>
                <c:ptCount val="1"/>
                <c:pt idx="0">
                  <c:v>Effectif actif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'Dashboard Operationnel'!$B$12:$B$18</c:f>
              <c:strCache>
                <c:ptCount val="7"/>
                <c:pt idx="0">
                  <c:v>Commercial</c:v>
                </c:pt>
                <c:pt idx="1">
                  <c:v>Production</c:v>
                </c:pt>
                <c:pt idx="2">
                  <c:v>RH</c:v>
                </c:pt>
                <c:pt idx="3">
                  <c:v>Finance</c:v>
                </c:pt>
                <c:pt idx="4">
                  <c:v>IT</c:v>
                </c:pt>
                <c:pt idx="5">
                  <c:v>Marketing</c:v>
                </c:pt>
                <c:pt idx="6">
                  <c:v>Logistique</c:v>
                </c:pt>
              </c:strCache>
            </c:strRef>
          </c:cat>
          <c:val>
            <c:numRef>
              <c:f>'Dashboard Operationnel'!$C$12:$C$18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3</c:v>
                </c:pt>
                <c:pt idx="3">
                  <c:v>6</c:v>
                </c:pt>
                <c:pt idx="4">
                  <c:v>5</c:v>
                </c:pt>
                <c:pt idx="5">
                  <c:v>10</c:v>
                </c:pt>
                <c:pt idx="6">
                  <c:v>8</c:v>
                </c:pt>
              </c:numCache>
            </c:numRef>
          </c:val>
        </c:ser>
        <c:gapWidth val="150"/>
        <c:overlap val="0"/>
        <c:axId val="46946430"/>
        <c:axId val="37713838"/>
      </c:barChart>
      <c:catAx>
        <c:axId val="469464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7713838"/>
        <c:crosses val="autoZero"/>
        <c:auto val="1"/>
        <c:lblAlgn val="ctr"/>
        <c:lblOffset val="100"/>
        <c:noMultiLvlLbl val="0"/>
      </c:catAx>
      <c:valAx>
        <c:axId val="3771383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Nombre de salariés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6946430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Absences en cours (décembre) par type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'Dashboard Operationnel'!G11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'Dashboard Operationnel'!$F$12:$F$16</c:f>
              <c:strCache>
                <c:ptCount val="5"/>
                <c:pt idx="0">
                  <c:v>Maladie</c:v>
                </c:pt>
                <c:pt idx="1">
                  <c:v>Congés payés</c:v>
                </c:pt>
                <c:pt idx="2">
                  <c:v>Enfant malade</c:v>
                </c:pt>
                <c:pt idx="3">
                  <c:v>Accident du travail</c:v>
                </c:pt>
                <c:pt idx="4">
                  <c:v>Congé sans solde</c:v>
                </c:pt>
              </c:strCache>
            </c:strRef>
          </c:cat>
          <c:val>
            <c:numRef>
              <c:f>'Dashboard Operationnel'!$G$12:$G$16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gapWidth val="150"/>
        <c:overlap val="0"/>
        <c:axId val="60796107"/>
        <c:axId val="2611475"/>
      </c:barChart>
      <c:catAx>
        <c:axId val="607961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11475"/>
        <c:crosses val="autoZero"/>
        <c:auto val="1"/>
        <c:lblAlgn val="ctr"/>
        <c:lblOffset val="100"/>
        <c:noMultiLvlLbl val="0"/>
      </c:catAx>
      <c:valAx>
        <c:axId val="26114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Nombre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7961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Évolution de l'effectif actif —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'Dashboard Strategique'!C20</c:f>
              <c:strCache>
                <c:ptCount val="1"/>
                <c:pt idx="0">
                  <c:v>Effectif fin de mois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'Dashboard Strategique'!$B$21:$B$32</c:f>
              <c:strCache>
                <c:ptCount val="12"/>
                <c:pt idx="0">
                  <c:v>janv.-25</c:v>
                </c:pt>
                <c:pt idx="1">
                  <c:v>févr.-25</c:v>
                </c:pt>
                <c:pt idx="2">
                  <c:v>mars-25</c:v>
                </c:pt>
                <c:pt idx="3">
                  <c:v>avr.-25</c:v>
                </c:pt>
                <c:pt idx="4">
                  <c:v>mai-25</c:v>
                </c:pt>
                <c:pt idx="5">
                  <c:v>juin-25</c:v>
                </c:pt>
                <c:pt idx="6">
                  <c:v>juil.-25</c:v>
                </c:pt>
                <c:pt idx="7">
                  <c:v>août-25</c:v>
                </c:pt>
                <c:pt idx="8">
                  <c:v>sept.-25</c:v>
                </c:pt>
                <c:pt idx="9">
                  <c:v>oct.-25</c:v>
                </c:pt>
                <c:pt idx="10">
                  <c:v>nov.-25</c:v>
                </c:pt>
                <c:pt idx="11">
                  <c:v>déc.-25</c:v>
                </c:pt>
              </c:strCache>
            </c:strRef>
          </c:cat>
          <c:val>
            <c:numRef>
              <c:f>'Dashboard Strategique'!$C$21:$C$32</c:f>
              <c:numCache>
                <c:formatCode>General</c:formatCode>
                <c:ptCount val="12"/>
                <c:pt idx="0">
                  <c:v>45</c:v>
                </c:pt>
                <c:pt idx="1">
                  <c:v>44</c:v>
                </c:pt>
                <c:pt idx="2">
                  <c:v>44</c:v>
                </c:pt>
                <c:pt idx="3">
                  <c:v>44</c:v>
                </c:pt>
                <c:pt idx="4">
                  <c:v>44</c:v>
                </c:pt>
                <c:pt idx="5">
                  <c:v>46</c:v>
                </c:pt>
                <c:pt idx="6">
                  <c:v>46</c:v>
                </c:pt>
                <c:pt idx="7">
                  <c:v>48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49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6480329"/>
        <c:axId val="62879100"/>
      </c:lineChart>
      <c:catAx>
        <c:axId val="164803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2879100"/>
        <c:crosses val="autoZero"/>
        <c:auto val="1"/>
        <c:lblAlgn val="ctr"/>
        <c:lblOffset val="100"/>
        <c:noMultiLvlLbl val="0"/>
      </c:catAx>
      <c:valAx>
        <c:axId val="6287910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Effectif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648032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Entrées / Sorties par mois — 2025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'Dashboard Strategique'!D20</c:f>
              <c:strCache>
                <c:ptCount val="1"/>
                <c:pt idx="0">
                  <c:v>Entrées du mois</c:v>
                </c:pt>
              </c:strCache>
            </c:strRef>
          </c:tx>
          <c:spPr>
            <a:solidFill>
              <a:srgbClr val="8aa64f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'Dashboard Strategique'!$B$21:$B$32</c:f>
              <c:strCache>
                <c:ptCount val="12"/>
                <c:pt idx="0">
                  <c:v>janv.-25</c:v>
                </c:pt>
                <c:pt idx="1">
                  <c:v>févr.-25</c:v>
                </c:pt>
                <c:pt idx="2">
                  <c:v>mars-25</c:v>
                </c:pt>
                <c:pt idx="3">
                  <c:v>avr.-25</c:v>
                </c:pt>
                <c:pt idx="4">
                  <c:v>mai-25</c:v>
                </c:pt>
                <c:pt idx="5">
                  <c:v>juin-25</c:v>
                </c:pt>
                <c:pt idx="6">
                  <c:v>juil.-25</c:v>
                </c:pt>
                <c:pt idx="7">
                  <c:v>août-25</c:v>
                </c:pt>
                <c:pt idx="8">
                  <c:v>sept.-25</c:v>
                </c:pt>
                <c:pt idx="9">
                  <c:v>oct.-25</c:v>
                </c:pt>
                <c:pt idx="10">
                  <c:v>nov.-25</c:v>
                </c:pt>
                <c:pt idx="11">
                  <c:v>déc.-25</c:v>
                </c:pt>
              </c:strCache>
            </c:strRef>
          </c:cat>
          <c:val>
            <c:numRef>
              <c:f>'Dashboard Strategique'!$D$21:$D$32</c:f>
              <c:numCache>
                <c:formatCode>General</c:formatCode>
                <c:ptCount val="12"/>
                <c:pt idx="0">
                  <c:v>0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  <c:pt idx="9">
                  <c:v>2</c:v>
                </c:pt>
                <c:pt idx="10">
                  <c:v>1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'Dashboard Strategique'!E20</c:f>
              <c:strCache>
                <c:ptCount val="1"/>
                <c:pt idx="0">
                  <c:v>Sorties du mois</c:v>
                </c:pt>
              </c:strCache>
            </c:strRef>
          </c:tx>
          <c:spPr>
            <a:solidFill>
              <a:srgbClr val="b8cd97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'Dashboard Strategique'!$B$21:$B$32</c:f>
              <c:strCache>
                <c:ptCount val="12"/>
                <c:pt idx="0">
                  <c:v>janv.-25</c:v>
                </c:pt>
                <c:pt idx="1">
                  <c:v>févr.-25</c:v>
                </c:pt>
                <c:pt idx="2">
                  <c:v>mars-25</c:v>
                </c:pt>
                <c:pt idx="3">
                  <c:v>avr.-25</c:v>
                </c:pt>
                <c:pt idx="4">
                  <c:v>mai-25</c:v>
                </c:pt>
                <c:pt idx="5">
                  <c:v>juin-25</c:v>
                </c:pt>
                <c:pt idx="6">
                  <c:v>juil.-25</c:v>
                </c:pt>
                <c:pt idx="7">
                  <c:v>août-25</c:v>
                </c:pt>
                <c:pt idx="8">
                  <c:v>sept.-25</c:v>
                </c:pt>
                <c:pt idx="9">
                  <c:v>oct.-25</c:v>
                </c:pt>
                <c:pt idx="10">
                  <c:v>nov.-25</c:v>
                </c:pt>
                <c:pt idx="11">
                  <c:v>déc.-25</c:v>
                </c:pt>
              </c:strCache>
            </c:strRef>
          </c:cat>
          <c:val>
            <c:numRef>
              <c:f>'Dashboard Strategique'!$E$21:$E$32</c:f>
              <c:numCache>
                <c:formatCode>General</c:formatCode>
                <c:ptCount val="12"/>
                <c:pt idx="0">
                  <c:v>0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2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2301521"/>
        <c:axId val="26796408"/>
      </c:barChart>
      <c:catAx>
        <c:axId val="23015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796408"/>
        <c:crosses val="autoZero"/>
        <c:auto val="1"/>
        <c:lblAlgn val="ctr"/>
        <c:lblOffset val="100"/>
        <c:noMultiLvlLbl val="0"/>
      </c:catAx>
      <c:valAx>
        <c:axId val="267964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Nombre de salariés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01521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24</xdr:row>
      <xdr:rowOff>160560</xdr:rowOff>
    </xdr:from>
    <xdr:to>
      <xdr:col>4</xdr:col>
      <xdr:colOff>654120</xdr:colOff>
      <xdr:row>39</xdr:row>
      <xdr:rowOff>182880</xdr:rowOff>
    </xdr:to>
    <xdr:graphicFrame>
      <xdr:nvGraphicFramePr>
        <xdr:cNvPr id="0" name="Chart 1"/>
        <xdr:cNvGraphicFramePr/>
      </xdr:nvGraphicFramePr>
      <xdr:xfrm>
        <a:off x="211320" y="476244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24</xdr:row>
      <xdr:rowOff>160560</xdr:rowOff>
    </xdr:from>
    <xdr:to>
      <xdr:col>13</xdr:col>
      <xdr:colOff>418320</xdr:colOff>
      <xdr:row>39</xdr:row>
      <xdr:rowOff>182880</xdr:rowOff>
    </xdr:to>
    <xdr:graphicFrame>
      <xdr:nvGraphicFramePr>
        <xdr:cNvPr id="1" name="Chart 2"/>
        <xdr:cNvGraphicFramePr/>
      </xdr:nvGraphicFramePr>
      <xdr:xfrm>
        <a:off x="7119000" y="4762440"/>
        <a:ext cx="43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32</xdr:row>
      <xdr:rowOff>160920</xdr:rowOff>
    </xdr:from>
    <xdr:to>
      <xdr:col>4</xdr:col>
      <xdr:colOff>951480</xdr:colOff>
      <xdr:row>47</xdr:row>
      <xdr:rowOff>182880</xdr:rowOff>
    </xdr:to>
    <xdr:graphicFrame>
      <xdr:nvGraphicFramePr>
        <xdr:cNvPr id="2" name="Chart 1"/>
        <xdr:cNvGraphicFramePr/>
      </xdr:nvGraphicFramePr>
      <xdr:xfrm>
        <a:off x="211320" y="62866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32</xdr:row>
      <xdr:rowOff>160920</xdr:rowOff>
    </xdr:from>
    <xdr:to>
      <xdr:col>15</xdr:col>
      <xdr:colOff>338040</xdr:colOff>
      <xdr:row>47</xdr:row>
      <xdr:rowOff>182880</xdr:rowOff>
    </xdr:to>
    <xdr:graphicFrame>
      <xdr:nvGraphicFramePr>
        <xdr:cNvPr id="3" name="Chart 2"/>
        <xdr:cNvGraphicFramePr/>
      </xdr:nvGraphicFramePr>
      <xdr:xfrm>
        <a:off x="9656280" y="6286680"/>
        <a:ext cx="503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_Absences" displayName="T_Absences" ref="A1:F99" headerRowCount="1" totalsRowCount="0" totalsRowShown="0">
  <autoFilter ref="A1:F99"/>
  <tableColumns count="6">
    <tableColumn id="1" name="ID_Absence"/>
    <tableColumn id="2" name="ID_Salarie"/>
    <tableColumn id="3" name="Type_Absence"/>
    <tableColumn id="4" name="Date_Debut"/>
    <tableColumn id="5" name="Date_Fin"/>
    <tableColumn id="6" name="Nb_Jours"/>
  </tableColumns>
</table>
</file>

<file path=xl/tables/table2.xml><?xml version="1.0" encoding="utf-8"?>
<table xmlns="http://schemas.openxmlformats.org/spreadsheetml/2006/main" id="2" name="T_Effectifs" displayName="T_Effectifs" ref="A1:J61" headerRowCount="1" totalsRowCount="0" totalsRowShown="0">
  <autoFilter ref="A1:J61"/>
  <tableColumns count="10">
    <tableColumn id="1" name="ID_Salarie"/>
    <tableColumn id="2" name="Prenom"/>
    <tableColumn id="3" name="Nom"/>
    <tableColumn id="4" name="Service"/>
    <tableColumn id="5" name="Poste"/>
    <tableColumn id="6" name="Type_Contrat"/>
    <tableColumn id="7" name="Date_Entree"/>
    <tableColumn id="8" name="Date_Sortie"/>
    <tableColumn id="9" name="Statut"/>
    <tableColumn id="10" name="Motif_Sortie"/>
  </tableColumns>
</table>
</file>

<file path=xl/tables/table3.xml><?xml version="1.0" encoding="utf-8"?>
<table xmlns="http://schemas.openxmlformats.org/spreadsheetml/2006/main" id="3" name="T_Formation" displayName="T_Formation" ref="A1:F41" headerRowCount="1" totalsRowCount="0" totalsRowShown="0">
  <autoFilter ref="A1:F41"/>
  <tableColumns count="6">
    <tableColumn id="1" name="ID_Formation"/>
    <tableColumn id="2" name="ID_Salarie"/>
    <tableColumn id="3" name="Theme"/>
    <tableColumn id="4" name="Nb_Heures"/>
    <tableColumn id="5" name="Cout_EUR"/>
    <tableColumn id="6" name="Date_Formation"/>
  </tableColumns>
</table>
</file>

<file path=xl/tables/table4.xml><?xml version="1.0" encoding="utf-8"?>
<table xmlns="http://schemas.openxmlformats.org/spreadsheetml/2006/main" id="4" name="T_Recrutement" displayName="T_Recrutement" ref="A1:K19" headerRowCount="1" totalsRowCount="0" totalsRowShown="0">
  <autoFilter ref="A1:K19"/>
  <tableColumns count="11">
    <tableColumn id="1" name="ID_Recrutement"/>
    <tableColumn id="2" name="ID_Salarie"/>
    <tableColumn id="3" name="Poste"/>
    <tableColumn id="4" name="Service"/>
    <tableColumn id="5" name="Date_Ouverture_Poste"/>
    <tableColumn id="6" name="Date_Premier_Contact"/>
    <tableColumn id="7" name="Date_Acceptation_Offre"/>
    <tableColumn id="8" name="Date_Entree_Poste"/>
    <tableColumn id="9" name="Source_Candidat"/>
    <tableColumn id="10" name="Cout_Recrutement_EUR"/>
    <tableColumn id="11" name="Delai_Recrutement_j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false"/>
  </sheetPr>
  <dimension ref="B2:H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</row>
    <row r="6" customFormat="false" ht="15" hidden="false" customHeight="false" outlineLevel="0" collapsed="false">
      <c r="B6" s="3" t="s">
        <v>2</v>
      </c>
    </row>
    <row r="7" customFormat="false" ht="15" hidden="false" customHeight="false" outlineLevel="0" collapsed="false">
      <c r="B7" s="3" t="s">
        <v>3</v>
      </c>
      <c r="C7" s="2" t="s">
        <v>4</v>
      </c>
    </row>
    <row r="8" customFormat="false" ht="15" hidden="false" customHeight="false" outlineLevel="0" collapsed="false">
      <c r="B8" s="3" t="s">
        <v>5</v>
      </c>
      <c r="C8" s="2" t="s">
        <v>6</v>
      </c>
    </row>
    <row r="9" customFormat="false" ht="15" hidden="false" customHeight="false" outlineLevel="0" collapsed="false">
      <c r="B9" s="3" t="s">
        <v>7</v>
      </c>
      <c r="C9" s="2" t="s">
        <v>8</v>
      </c>
    </row>
    <row r="10" customFormat="false" ht="15" hidden="false" customHeight="false" outlineLevel="0" collapsed="false">
      <c r="B10" s="3" t="s">
        <v>9</v>
      </c>
      <c r="C10" s="2" t="s">
        <v>10</v>
      </c>
    </row>
    <row r="11" customFormat="false" ht="15" hidden="false" customHeight="false" outlineLevel="0" collapsed="false">
      <c r="B11" s="3" t="s">
        <v>11</v>
      </c>
      <c r="C11" s="2" t="s">
        <v>12</v>
      </c>
    </row>
    <row r="12" customFormat="false" ht="15" hidden="false" customHeight="false" outlineLevel="0" collapsed="false">
      <c r="B12" s="3" t="s">
        <v>13</v>
      </c>
      <c r="C12" s="2" t="s">
        <v>14</v>
      </c>
    </row>
    <row r="14" customFormat="false" ht="15" hidden="false" customHeight="false" outlineLevel="0" collapsed="false">
      <c r="B14" s="3" t="s">
        <v>15</v>
      </c>
    </row>
    <row r="15" customFormat="false" ht="15" hidden="false" customHeight="false" outlineLevel="0" collapsed="false">
      <c r="B15" s="4" t="s">
        <v>16</v>
      </c>
      <c r="C15" s="4"/>
      <c r="D15" s="4"/>
      <c r="E15" s="4"/>
      <c r="F15" s="4"/>
      <c r="G15" s="4"/>
      <c r="H15" s="4"/>
    </row>
    <row r="16" customFormat="false" ht="15" hidden="false" customHeight="false" outlineLevel="0" collapsed="false">
      <c r="B16" s="4" t="s">
        <v>17</v>
      </c>
      <c r="C16" s="4"/>
      <c r="D16" s="4"/>
      <c r="E16" s="4"/>
      <c r="F16" s="4"/>
      <c r="G16" s="4"/>
      <c r="H16" s="4"/>
    </row>
    <row r="17" customFormat="false" ht="15" hidden="false" customHeight="false" outlineLevel="0" collapsed="false">
      <c r="B17" s="4" t="s">
        <v>18</v>
      </c>
      <c r="C17" s="4"/>
      <c r="D17" s="4"/>
      <c r="E17" s="4"/>
      <c r="F17" s="4"/>
      <c r="G17" s="4"/>
      <c r="H17" s="4"/>
    </row>
    <row r="18" customFormat="false" ht="15" hidden="false" customHeight="false" outlineLevel="0" collapsed="false">
      <c r="B18" s="4" t="s">
        <v>19</v>
      </c>
      <c r="C18" s="4"/>
      <c r="D18" s="4"/>
      <c r="E18" s="4"/>
      <c r="F18" s="4"/>
      <c r="G18" s="4"/>
      <c r="H18" s="4"/>
    </row>
  </sheetData>
  <mergeCells count="4">
    <mergeCell ref="B15:H15"/>
    <mergeCell ref="B16:H16"/>
    <mergeCell ref="B17:H17"/>
    <mergeCell ref="B18:H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J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4" min="2" style="0" width="12"/>
    <col collapsed="false" customWidth="true" hidden="false" outlineLevel="0" max="5" min="5" style="0" width="26"/>
    <col collapsed="false" customWidth="true" hidden="false" outlineLevel="0" max="6" min="6" style="0" width="12"/>
    <col collapsed="false" customWidth="true" hidden="false" outlineLevel="0" max="8" min="7" style="0" width="13"/>
    <col collapsed="false" customWidth="true" hidden="false" outlineLevel="0" max="9" min="9" style="0" width="10"/>
    <col collapsed="false" customWidth="true" hidden="false" outlineLevel="0" max="10" min="10" style="0" width="20"/>
  </cols>
  <sheetData>
    <row r="1" customFormat="false" ht="15" hidden="false" customHeight="false" outlineLevel="0" collapsed="false">
      <c r="A1" s="5" t="s">
        <v>20</v>
      </c>
      <c r="B1" s="5" t="s">
        <v>21</v>
      </c>
      <c r="C1" s="5" t="s">
        <v>22</v>
      </c>
      <c r="D1" s="5" t="s">
        <v>23</v>
      </c>
      <c r="E1" s="5" t="s">
        <v>24</v>
      </c>
      <c r="F1" s="5" t="s">
        <v>25</v>
      </c>
      <c r="G1" s="5" t="s">
        <v>26</v>
      </c>
      <c r="H1" s="5" t="s">
        <v>27</v>
      </c>
      <c r="I1" s="5" t="s">
        <v>28</v>
      </c>
      <c r="J1" s="5" t="s">
        <v>29</v>
      </c>
    </row>
    <row r="2" customFormat="false" ht="15" hidden="false" customHeight="false" outlineLevel="0" collapsed="false">
      <c r="A2" s="2" t="s">
        <v>30</v>
      </c>
      <c r="B2" s="2" t="s">
        <v>31</v>
      </c>
      <c r="C2" s="2" t="s">
        <v>32</v>
      </c>
      <c r="D2" s="2" t="s">
        <v>33</v>
      </c>
      <c r="E2" s="2" t="s">
        <v>34</v>
      </c>
      <c r="F2" s="2" t="s">
        <v>35</v>
      </c>
      <c r="G2" s="6" t="n">
        <v>42472</v>
      </c>
      <c r="H2" s="2"/>
      <c r="I2" s="2" t="str">
        <f aca="false">IF(H2="","Actif","Sorti")</f>
        <v>Actif</v>
      </c>
      <c r="J2" s="2"/>
    </row>
    <row r="3" customFormat="false" ht="15" hidden="false" customHeight="false" outlineLevel="0" collapsed="false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35</v>
      </c>
      <c r="G3" s="6" t="n">
        <v>42789</v>
      </c>
      <c r="H3" s="2"/>
      <c r="I3" s="2" t="str">
        <f aca="false">IF(H3="","Actif","Sorti")</f>
        <v>Actif</v>
      </c>
      <c r="J3" s="2"/>
    </row>
    <row r="4" customFormat="false" ht="15" hidden="false" customHeight="false" outlineLevel="0" collapsed="false">
      <c r="A4" s="2" t="s">
        <v>41</v>
      </c>
      <c r="B4" s="2" t="s">
        <v>42</v>
      </c>
      <c r="C4" s="2" t="s">
        <v>43</v>
      </c>
      <c r="D4" s="2" t="s">
        <v>44</v>
      </c>
      <c r="E4" s="2" t="s">
        <v>45</v>
      </c>
      <c r="F4" s="2" t="s">
        <v>46</v>
      </c>
      <c r="G4" s="6" t="n">
        <v>44098</v>
      </c>
      <c r="H4" s="2"/>
      <c r="I4" s="2" t="str">
        <f aca="false">IF(H4="","Actif","Sorti")</f>
        <v>Actif</v>
      </c>
      <c r="J4" s="2"/>
    </row>
    <row r="5" customFormat="false" ht="15" hidden="false" customHeight="false" outlineLevel="0" collapsed="false">
      <c r="A5" s="2" t="s">
        <v>47</v>
      </c>
      <c r="B5" s="2" t="s">
        <v>48</v>
      </c>
      <c r="C5" s="2" t="s">
        <v>38</v>
      </c>
      <c r="D5" s="2" t="s">
        <v>39</v>
      </c>
      <c r="E5" s="2" t="s">
        <v>40</v>
      </c>
      <c r="F5" s="2" t="s">
        <v>46</v>
      </c>
      <c r="G5" s="6" t="n">
        <v>44835</v>
      </c>
      <c r="H5" s="2"/>
      <c r="I5" s="2" t="str">
        <f aca="false">IF(H5="","Actif","Sorti")</f>
        <v>Actif</v>
      </c>
      <c r="J5" s="2"/>
    </row>
    <row r="6" customFormat="false" ht="15" hidden="false" customHeight="false" outlineLevel="0" collapsed="false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35</v>
      </c>
      <c r="G6" s="6" t="n">
        <v>44209</v>
      </c>
      <c r="H6" s="2"/>
      <c r="I6" s="2" t="str">
        <f aca="false">IF(H6="","Actif","Sorti")</f>
        <v>Actif</v>
      </c>
      <c r="J6" s="2"/>
    </row>
    <row r="7" customFormat="false" ht="15" hidden="false" customHeight="false" outlineLevel="0" collapsed="false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35</v>
      </c>
      <c r="G7" s="6" t="n">
        <v>45229</v>
      </c>
      <c r="H7" s="2"/>
      <c r="I7" s="2" t="str">
        <f aca="false">IF(H7="","Actif","Sorti")</f>
        <v>Actif</v>
      </c>
      <c r="J7" s="2"/>
    </row>
    <row r="8" customFormat="false" ht="15" hidden="false" customHeight="false" outlineLevel="0" collapsed="false">
      <c r="A8" s="2" t="s">
        <v>59</v>
      </c>
      <c r="B8" s="2" t="s">
        <v>60</v>
      </c>
      <c r="C8" s="2" t="s">
        <v>61</v>
      </c>
      <c r="D8" s="2" t="s">
        <v>39</v>
      </c>
      <c r="E8" s="2" t="s">
        <v>62</v>
      </c>
      <c r="F8" s="2" t="s">
        <v>35</v>
      </c>
      <c r="G8" s="6" t="n">
        <v>42788</v>
      </c>
      <c r="H8" s="6" t="n">
        <v>45908</v>
      </c>
      <c r="I8" s="2" t="str">
        <f aca="false">IF(H8="","Actif","Sorti")</f>
        <v>Sorti</v>
      </c>
      <c r="J8" s="2" t="s">
        <v>63</v>
      </c>
    </row>
    <row r="9" customFormat="false" ht="15" hidden="false" customHeight="false" outlineLevel="0" collapsed="false">
      <c r="A9" s="2" t="s">
        <v>64</v>
      </c>
      <c r="B9" s="2" t="s">
        <v>65</v>
      </c>
      <c r="C9" s="2" t="s">
        <v>66</v>
      </c>
      <c r="D9" s="2" t="s">
        <v>57</v>
      </c>
      <c r="E9" s="2" t="s">
        <v>67</v>
      </c>
      <c r="F9" s="2" t="s">
        <v>35</v>
      </c>
      <c r="G9" s="6" t="n">
        <v>44842</v>
      </c>
      <c r="H9" s="2"/>
      <c r="I9" s="2" t="str">
        <f aca="false">IF(H9="","Actif","Sorti")</f>
        <v>Actif</v>
      </c>
      <c r="J9" s="2"/>
    </row>
    <row r="10" customFormat="false" ht="15" hidden="false" customHeight="false" outlineLevel="0" collapsed="false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46</v>
      </c>
      <c r="G10" s="6" t="n">
        <v>43920</v>
      </c>
      <c r="H10" s="6" t="n">
        <v>45920</v>
      </c>
      <c r="I10" s="2" t="str">
        <f aca="false">IF(H10="","Actif","Sorti")</f>
        <v>Sorti</v>
      </c>
      <c r="J10" s="2" t="s">
        <v>73</v>
      </c>
    </row>
    <row r="11" customFormat="false" ht="15" hidden="false" customHeight="false" outlineLevel="0" collapsed="false">
      <c r="A11" s="2" t="s">
        <v>74</v>
      </c>
      <c r="B11" s="2" t="s">
        <v>42</v>
      </c>
      <c r="C11" s="2" t="s">
        <v>75</v>
      </c>
      <c r="D11" s="2" t="s">
        <v>57</v>
      </c>
      <c r="E11" s="2" t="s">
        <v>67</v>
      </c>
      <c r="F11" s="2" t="s">
        <v>35</v>
      </c>
      <c r="G11" s="6" t="n">
        <v>44734</v>
      </c>
      <c r="H11" s="2"/>
      <c r="I11" s="2" t="str">
        <f aca="false">IF(H11="","Actif","Sorti")</f>
        <v>Actif</v>
      </c>
      <c r="J11" s="2"/>
    </row>
    <row r="12" customFormat="false" ht="15" hidden="false" customHeight="false" outlineLevel="0" collapsed="false">
      <c r="A12" s="2" t="s">
        <v>76</v>
      </c>
      <c r="B12" s="2" t="s">
        <v>42</v>
      </c>
      <c r="C12" s="2" t="s">
        <v>32</v>
      </c>
      <c r="D12" s="2" t="s">
        <v>33</v>
      </c>
      <c r="E12" s="2" t="s">
        <v>34</v>
      </c>
      <c r="F12" s="2" t="s">
        <v>35</v>
      </c>
      <c r="G12" s="6" t="n">
        <v>45536</v>
      </c>
      <c r="H12" s="2"/>
      <c r="I12" s="2" t="str">
        <f aca="false">IF(H12="","Actif","Sorti")</f>
        <v>Actif</v>
      </c>
      <c r="J12" s="2"/>
    </row>
    <row r="13" customFormat="false" ht="15" hidden="false" customHeight="false" outlineLevel="0" collapsed="false">
      <c r="A13" s="2" t="s">
        <v>77</v>
      </c>
      <c r="B13" s="2" t="s">
        <v>78</v>
      </c>
      <c r="C13" s="2" t="s">
        <v>61</v>
      </c>
      <c r="D13" s="2" t="s">
        <v>57</v>
      </c>
      <c r="E13" s="2" t="s">
        <v>58</v>
      </c>
      <c r="F13" s="2" t="s">
        <v>35</v>
      </c>
      <c r="G13" s="6" t="n">
        <v>43926</v>
      </c>
      <c r="H13" s="6" t="n">
        <v>45702</v>
      </c>
      <c r="I13" s="2" t="str">
        <f aca="false">IF(H13="","Actif","Sorti")</f>
        <v>Sorti</v>
      </c>
      <c r="J13" s="2" t="s">
        <v>63</v>
      </c>
    </row>
    <row r="14" customFormat="false" ht="15" hidden="false" customHeight="false" outlineLevel="0" collapsed="false">
      <c r="A14" s="2" t="s">
        <v>79</v>
      </c>
      <c r="B14" s="2" t="s">
        <v>55</v>
      </c>
      <c r="C14" s="2" t="s">
        <v>80</v>
      </c>
      <c r="D14" s="2" t="s">
        <v>39</v>
      </c>
      <c r="E14" s="2" t="s">
        <v>62</v>
      </c>
      <c r="F14" s="2" t="s">
        <v>35</v>
      </c>
      <c r="G14" s="6" t="n">
        <v>43825</v>
      </c>
      <c r="H14" s="6" t="n">
        <v>45953</v>
      </c>
      <c r="I14" s="2" t="str">
        <f aca="false">IF(H14="","Actif","Sorti")</f>
        <v>Sorti</v>
      </c>
      <c r="J14" s="2" t="s">
        <v>81</v>
      </c>
    </row>
    <row r="15" customFormat="false" ht="15" hidden="false" customHeight="false" outlineLevel="0" collapsed="false">
      <c r="A15" s="2" t="s">
        <v>82</v>
      </c>
      <c r="B15" s="2" t="s">
        <v>31</v>
      </c>
      <c r="C15" s="2" t="s">
        <v>83</v>
      </c>
      <c r="D15" s="2" t="s">
        <v>71</v>
      </c>
      <c r="E15" s="2" t="s">
        <v>84</v>
      </c>
      <c r="F15" s="2" t="s">
        <v>35</v>
      </c>
      <c r="G15" s="6" t="n">
        <v>43070</v>
      </c>
      <c r="H15" s="2"/>
      <c r="I15" s="2" t="str">
        <f aca="false">IF(H15="","Actif","Sorti")</f>
        <v>Actif</v>
      </c>
      <c r="J15" s="2"/>
    </row>
    <row r="16" customFormat="false" ht="15" hidden="false" customHeight="false" outlineLevel="0" collapsed="false">
      <c r="A16" s="2" t="s">
        <v>85</v>
      </c>
      <c r="B16" s="2" t="s">
        <v>78</v>
      </c>
      <c r="C16" s="2" t="s">
        <v>38</v>
      </c>
      <c r="D16" s="2" t="s">
        <v>52</v>
      </c>
      <c r="E16" s="2" t="s">
        <v>86</v>
      </c>
      <c r="F16" s="2" t="s">
        <v>35</v>
      </c>
      <c r="G16" s="6" t="n">
        <v>43475</v>
      </c>
      <c r="H16" s="2"/>
      <c r="I16" s="2" t="str">
        <f aca="false">IF(H16="","Actif","Sorti")</f>
        <v>Actif</v>
      </c>
      <c r="J16" s="2"/>
    </row>
    <row r="17" customFormat="false" ht="15" hidden="false" customHeight="false" outlineLevel="0" collapsed="false">
      <c r="A17" s="2" t="s">
        <v>87</v>
      </c>
      <c r="B17" s="2" t="s">
        <v>88</v>
      </c>
      <c r="C17" s="2" t="s">
        <v>75</v>
      </c>
      <c r="D17" s="2" t="s">
        <v>39</v>
      </c>
      <c r="E17" s="2" t="s">
        <v>40</v>
      </c>
      <c r="F17" s="2" t="s">
        <v>35</v>
      </c>
      <c r="G17" s="6" t="n">
        <v>43698</v>
      </c>
      <c r="H17" s="6" t="n">
        <v>45710</v>
      </c>
      <c r="I17" s="2" t="str">
        <f aca="false">IF(H17="","Actif","Sorti")</f>
        <v>Sorti</v>
      </c>
      <c r="J17" s="2" t="s">
        <v>73</v>
      </c>
    </row>
    <row r="18" customFormat="false" ht="15" hidden="false" customHeight="false" outlineLevel="0" collapsed="false">
      <c r="A18" s="2" t="s">
        <v>89</v>
      </c>
      <c r="B18" s="2" t="s">
        <v>42</v>
      </c>
      <c r="C18" s="2" t="s">
        <v>43</v>
      </c>
      <c r="D18" s="2" t="s">
        <v>39</v>
      </c>
      <c r="E18" s="2" t="s">
        <v>90</v>
      </c>
      <c r="F18" s="2" t="s">
        <v>35</v>
      </c>
      <c r="G18" s="6" t="n">
        <v>43662</v>
      </c>
      <c r="H18" s="2"/>
      <c r="I18" s="2" t="str">
        <f aca="false">IF(H18="","Actif","Sorti")</f>
        <v>Actif</v>
      </c>
      <c r="J18" s="2"/>
    </row>
    <row r="19" customFormat="false" ht="15" hidden="false" customHeight="false" outlineLevel="0" collapsed="false">
      <c r="A19" s="2" t="s">
        <v>91</v>
      </c>
      <c r="B19" s="2" t="s">
        <v>92</v>
      </c>
      <c r="C19" s="2" t="s">
        <v>93</v>
      </c>
      <c r="D19" s="2" t="s">
        <v>71</v>
      </c>
      <c r="E19" s="2" t="s">
        <v>84</v>
      </c>
      <c r="F19" s="2" t="s">
        <v>35</v>
      </c>
      <c r="G19" s="6" t="n">
        <v>43658</v>
      </c>
      <c r="H19" s="6" t="n">
        <v>45866</v>
      </c>
      <c r="I19" s="2" t="str">
        <f aca="false">IF(H19="","Actif","Sorti")</f>
        <v>Sorti</v>
      </c>
      <c r="J19" s="2" t="s">
        <v>81</v>
      </c>
    </row>
    <row r="20" customFormat="false" ht="15" hidden="false" customHeight="false" outlineLevel="0" collapsed="false">
      <c r="A20" s="2" t="s">
        <v>94</v>
      </c>
      <c r="B20" s="2" t="s">
        <v>31</v>
      </c>
      <c r="C20" s="2" t="s">
        <v>38</v>
      </c>
      <c r="D20" s="2" t="s">
        <v>33</v>
      </c>
      <c r="E20" s="2" t="s">
        <v>95</v>
      </c>
      <c r="F20" s="2" t="s">
        <v>35</v>
      </c>
      <c r="G20" s="6" t="n">
        <v>42955</v>
      </c>
      <c r="H20" s="2"/>
      <c r="I20" s="2" t="str">
        <f aca="false">IF(H20="","Actif","Sorti")</f>
        <v>Actif</v>
      </c>
      <c r="J20" s="2"/>
    </row>
    <row r="21" customFormat="false" ht="15" hidden="false" customHeight="false" outlineLevel="0" collapsed="false">
      <c r="A21" s="2" t="s">
        <v>96</v>
      </c>
      <c r="B21" s="2" t="s">
        <v>37</v>
      </c>
      <c r="C21" s="2" t="s">
        <v>97</v>
      </c>
      <c r="D21" s="2" t="s">
        <v>71</v>
      </c>
      <c r="E21" s="2" t="s">
        <v>98</v>
      </c>
      <c r="F21" s="2" t="s">
        <v>35</v>
      </c>
      <c r="G21" s="6" t="n">
        <v>45429</v>
      </c>
      <c r="H21" s="2"/>
      <c r="I21" s="2" t="str">
        <f aca="false">IF(H21="","Actif","Sorti")</f>
        <v>Actif</v>
      </c>
      <c r="J21" s="2"/>
    </row>
    <row r="22" customFormat="false" ht="15" hidden="false" customHeight="false" outlineLevel="0" collapsed="false">
      <c r="A22" s="2" t="s">
        <v>99</v>
      </c>
      <c r="B22" s="2" t="s">
        <v>100</v>
      </c>
      <c r="C22" s="2" t="s">
        <v>101</v>
      </c>
      <c r="D22" s="2" t="s">
        <v>52</v>
      </c>
      <c r="E22" s="2" t="s">
        <v>86</v>
      </c>
      <c r="F22" s="2" t="s">
        <v>35</v>
      </c>
      <c r="G22" s="6" t="n">
        <v>43268</v>
      </c>
      <c r="H22" s="2"/>
      <c r="I22" s="2" t="str">
        <f aca="false">IF(H22="","Actif","Sorti")</f>
        <v>Actif</v>
      </c>
      <c r="J22" s="2"/>
    </row>
    <row r="23" customFormat="false" ht="15" hidden="false" customHeight="false" outlineLevel="0" collapsed="false">
      <c r="A23" s="2" t="s">
        <v>102</v>
      </c>
      <c r="B23" s="2" t="s">
        <v>60</v>
      </c>
      <c r="C23" s="2" t="s">
        <v>56</v>
      </c>
      <c r="D23" s="2" t="s">
        <v>52</v>
      </c>
      <c r="E23" s="2" t="s">
        <v>53</v>
      </c>
      <c r="F23" s="2" t="s">
        <v>46</v>
      </c>
      <c r="G23" s="6" t="n">
        <v>45465</v>
      </c>
      <c r="H23" s="2"/>
      <c r="I23" s="2" t="str">
        <f aca="false">IF(H23="","Actif","Sorti")</f>
        <v>Actif</v>
      </c>
      <c r="J23" s="2"/>
    </row>
    <row r="24" customFormat="false" ht="15" hidden="false" customHeight="false" outlineLevel="0" collapsed="false">
      <c r="A24" s="2" t="s">
        <v>103</v>
      </c>
      <c r="B24" s="2" t="s">
        <v>42</v>
      </c>
      <c r="C24" s="2" t="s">
        <v>93</v>
      </c>
      <c r="D24" s="2" t="s">
        <v>33</v>
      </c>
      <c r="E24" s="2" t="s">
        <v>34</v>
      </c>
      <c r="F24" s="2" t="s">
        <v>35</v>
      </c>
      <c r="G24" s="6" t="n">
        <v>45157</v>
      </c>
      <c r="H24" s="2"/>
      <c r="I24" s="2" t="str">
        <f aca="false">IF(H24="","Actif","Sorti")</f>
        <v>Actif</v>
      </c>
      <c r="J24" s="2"/>
    </row>
    <row r="25" customFormat="false" ht="15" hidden="false" customHeight="false" outlineLevel="0" collapsed="false">
      <c r="A25" s="2" t="s">
        <v>104</v>
      </c>
      <c r="B25" s="2" t="s">
        <v>105</v>
      </c>
      <c r="C25" s="2" t="s">
        <v>51</v>
      </c>
      <c r="D25" s="2" t="s">
        <v>52</v>
      </c>
      <c r="E25" s="2" t="s">
        <v>106</v>
      </c>
      <c r="F25" s="2" t="s">
        <v>35</v>
      </c>
      <c r="G25" s="6" t="n">
        <v>44287</v>
      </c>
      <c r="H25" s="2"/>
      <c r="I25" s="2" t="str">
        <f aca="false">IF(H25="","Actif","Sorti")</f>
        <v>Actif</v>
      </c>
      <c r="J25" s="2"/>
    </row>
    <row r="26" customFormat="false" ht="15" hidden="false" customHeight="false" outlineLevel="0" collapsed="false">
      <c r="A26" s="2" t="s">
        <v>107</v>
      </c>
      <c r="B26" s="2" t="s">
        <v>105</v>
      </c>
      <c r="C26" s="2" t="s">
        <v>108</v>
      </c>
      <c r="D26" s="2" t="s">
        <v>33</v>
      </c>
      <c r="E26" s="2" t="s">
        <v>109</v>
      </c>
      <c r="F26" s="2" t="s">
        <v>35</v>
      </c>
      <c r="G26" s="6" t="n">
        <v>42839</v>
      </c>
      <c r="H26" s="2"/>
      <c r="I26" s="2" t="str">
        <f aca="false">IF(H26="","Actif","Sorti")</f>
        <v>Actif</v>
      </c>
      <c r="J26" s="2"/>
    </row>
    <row r="27" customFormat="false" ht="15" hidden="false" customHeight="false" outlineLevel="0" collapsed="false">
      <c r="A27" s="2" t="s">
        <v>110</v>
      </c>
      <c r="B27" s="2" t="s">
        <v>111</v>
      </c>
      <c r="C27" s="2" t="s">
        <v>83</v>
      </c>
      <c r="D27" s="2" t="s">
        <v>57</v>
      </c>
      <c r="E27" s="2" t="s">
        <v>112</v>
      </c>
      <c r="F27" s="2" t="s">
        <v>35</v>
      </c>
      <c r="G27" s="6" t="n">
        <v>43763</v>
      </c>
      <c r="H27" s="2"/>
      <c r="I27" s="2" t="str">
        <f aca="false">IF(H27="","Actif","Sorti")</f>
        <v>Actif</v>
      </c>
      <c r="J27" s="2"/>
    </row>
    <row r="28" customFormat="false" ht="15" hidden="false" customHeight="false" outlineLevel="0" collapsed="false">
      <c r="A28" s="2" t="s">
        <v>113</v>
      </c>
      <c r="B28" s="2" t="s">
        <v>55</v>
      </c>
      <c r="C28" s="2" t="s">
        <v>101</v>
      </c>
      <c r="D28" s="2" t="s">
        <v>52</v>
      </c>
      <c r="E28" s="2" t="s">
        <v>53</v>
      </c>
      <c r="F28" s="2" t="s">
        <v>35</v>
      </c>
      <c r="G28" s="6" t="n">
        <v>45327</v>
      </c>
      <c r="H28" s="2"/>
      <c r="I28" s="2" t="str">
        <f aca="false">IF(H28="","Actif","Sorti")</f>
        <v>Actif</v>
      </c>
      <c r="J28" s="2"/>
    </row>
    <row r="29" customFormat="false" ht="15" hidden="false" customHeight="false" outlineLevel="0" collapsed="false">
      <c r="A29" s="2" t="s">
        <v>114</v>
      </c>
      <c r="B29" s="2" t="s">
        <v>115</v>
      </c>
      <c r="C29" s="2" t="s">
        <v>116</v>
      </c>
      <c r="D29" s="2" t="s">
        <v>57</v>
      </c>
      <c r="E29" s="2" t="s">
        <v>58</v>
      </c>
      <c r="F29" s="2" t="s">
        <v>35</v>
      </c>
      <c r="G29" s="6" t="n">
        <v>44449</v>
      </c>
      <c r="H29" s="6" t="n">
        <v>45781</v>
      </c>
      <c r="I29" s="2" t="str">
        <f aca="false">IF(H29="","Actif","Sorti")</f>
        <v>Sorti</v>
      </c>
      <c r="J29" s="2" t="s">
        <v>73</v>
      </c>
    </row>
    <row r="30" customFormat="false" ht="15" hidden="false" customHeight="false" outlineLevel="0" collapsed="false">
      <c r="A30" s="2" t="s">
        <v>117</v>
      </c>
      <c r="B30" s="2" t="s">
        <v>100</v>
      </c>
      <c r="C30" s="2" t="s">
        <v>61</v>
      </c>
      <c r="D30" s="2" t="s">
        <v>57</v>
      </c>
      <c r="E30" s="2" t="s">
        <v>112</v>
      </c>
      <c r="F30" s="2" t="s">
        <v>35</v>
      </c>
      <c r="G30" s="6" t="n">
        <v>44449</v>
      </c>
      <c r="H30" s="6" t="n">
        <v>45757</v>
      </c>
      <c r="I30" s="2" t="str">
        <f aca="false">IF(H30="","Actif","Sorti")</f>
        <v>Sorti</v>
      </c>
      <c r="J30" s="2" t="s">
        <v>73</v>
      </c>
    </row>
    <row r="31" customFormat="false" ht="15" hidden="false" customHeight="false" outlineLevel="0" collapsed="false">
      <c r="A31" s="2" t="s">
        <v>118</v>
      </c>
      <c r="B31" s="2" t="s">
        <v>119</v>
      </c>
      <c r="C31" s="2" t="s">
        <v>101</v>
      </c>
      <c r="D31" s="2" t="s">
        <v>57</v>
      </c>
      <c r="E31" s="2" t="s">
        <v>58</v>
      </c>
      <c r="F31" s="2" t="s">
        <v>35</v>
      </c>
      <c r="G31" s="6" t="n">
        <v>44579</v>
      </c>
      <c r="H31" s="2"/>
      <c r="I31" s="2" t="str">
        <f aca="false">IF(H31="","Actif","Sorti")</f>
        <v>Actif</v>
      </c>
      <c r="J31" s="2"/>
    </row>
    <row r="32" customFormat="false" ht="15" hidden="false" customHeight="false" outlineLevel="0" collapsed="false">
      <c r="A32" s="2" t="s">
        <v>120</v>
      </c>
      <c r="B32" s="2" t="s">
        <v>60</v>
      </c>
      <c r="C32" s="2" t="s">
        <v>61</v>
      </c>
      <c r="D32" s="2" t="s">
        <v>44</v>
      </c>
      <c r="E32" s="2" t="s">
        <v>45</v>
      </c>
      <c r="F32" s="2" t="s">
        <v>35</v>
      </c>
      <c r="G32" s="6" t="n">
        <v>43697</v>
      </c>
      <c r="H32" s="2"/>
      <c r="I32" s="2" t="str">
        <f aca="false">IF(H32="","Actif","Sorti")</f>
        <v>Actif</v>
      </c>
      <c r="J32" s="2"/>
    </row>
    <row r="33" customFormat="false" ht="15" hidden="false" customHeight="false" outlineLevel="0" collapsed="false">
      <c r="A33" s="2" t="s">
        <v>121</v>
      </c>
      <c r="B33" s="2" t="s">
        <v>37</v>
      </c>
      <c r="C33" s="2" t="s">
        <v>97</v>
      </c>
      <c r="D33" s="2" t="s">
        <v>57</v>
      </c>
      <c r="E33" s="2" t="s">
        <v>67</v>
      </c>
      <c r="F33" s="2" t="s">
        <v>46</v>
      </c>
      <c r="G33" s="6" t="n">
        <v>43350</v>
      </c>
      <c r="H33" s="2"/>
      <c r="I33" s="2" t="str">
        <f aca="false">IF(H33="","Actif","Sorti")</f>
        <v>Actif</v>
      </c>
      <c r="J33" s="2"/>
    </row>
    <row r="34" customFormat="false" ht="15" hidden="false" customHeight="false" outlineLevel="0" collapsed="false">
      <c r="A34" s="2" t="s">
        <v>122</v>
      </c>
      <c r="B34" s="2" t="s">
        <v>42</v>
      </c>
      <c r="C34" s="2" t="s">
        <v>38</v>
      </c>
      <c r="D34" s="2" t="s">
        <v>44</v>
      </c>
      <c r="E34" s="2" t="s">
        <v>123</v>
      </c>
      <c r="F34" s="2" t="s">
        <v>35</v>
      </c>
      <c r="G34" s="6" t="n">
        <v>45367</v>
      </c>
      <c r="H34" s="2"/>
      <c r="I34" s="2" t="str">
        <f aca="false">IF(H34="","Actif","Sorti")</f>
        <v>Actif</v>
      </c>
      <c r="J34" s="2"/>
    </row>
    <row r="35" customFormat="false" ht="15" hidden="false" customHeight="false" outlineLevel="0" collapsed="false">
      <c r="A35" s="2" t="s">
        <v>124</v>
      </c>
      <c r="B35" s="2" t="s">
        <v>105</v>
      </c>
      <c r="C35" s="2" t="s">
        <v>83</v>
      </c>
      <c r="D35" s="2" t="s">
        <v>57</v>
      </c>
      <c r="E35" s="2" t="s">
        <v>58</v>
      </c>
      <c r="F35" s="2" t="s">
        <v>35</v>
      </c>
      <c r="G35" s="6" t="n">
        <v>42895</v>
      </c>
      <c r="H35" s="2"/>
      <c r="I35" s="2" t="str">
        <f aca="false">IF(H35="","Actif","Sorti")</f>
        <v>Actif</v>
      </c>
      <c r="J35" s="2"/>
    </row>
    <row r="36" customFormat="false" ht="15" hidden="false" customHeight="false" outlineLevel="0" collapsed="false">
      <c r="A36" s="2" t="s">
        <v>125</v>
      </c>
      <c r="B36" s="2" t="s">
        <v>48</v>
      </c>
      <c r="C36" s="2" t="s">
        <v>38</v>
      </c>
      <c r="D36" s="2" t="s">
        <v>126</v>
      </c>
      <c r="E36" s="2" t="s">
        <v>127</v>
      </c>
      <c r="F36" s="2" t="s">
        <v>35</v>
      </c>
      <c r="G36" s="6" t="n">
        <v>44854</v>
      </c>
      <c r="H36" s="6" t="n">
        <v>45719</v>
      </c>
      <c r="I36" s="2" t="str">
        <f aca="false">IF(H36="","Actif","Sorti")</f>
        <v>Sorti</v>
      </c>
      <c r="J36" s="2" t="s">
        <v>63</v>
      </c>
    </row>
    <row r="37" customFormat="false" ht="15" hidden="false" customHeight="false" outlineLevel="0" collapsed="false">
      <c r="A37" s="2" t="s">
        <v>128</v>
      </c>
      <c r="B37" s="2" t="s">
        <v>69</v>
      </c>
      <c r="C37" s="2" t="s">
        <v>93</v>
      </c>
      <c r="D37" s="2" t="s">
        <v>57</v>
      </c>
      <c r="E37" s="2" t="s">
        <v>112</v>
      </c>
      <c r="F37" s="2" t="s">
        <v>35</v>
      </c>
      <c r="G37" s="6" t="n">
        <v>45195</v>
      </c>
      <c r="H37" s="2"/>
      <c r="I37" s="2" t="str">
        <f aca="false">IF(H37="","Actif","Sorti")</f>
        <v>Actif</v>
      </c>
      <c r="J37" s="2"/>
    </row>
    <row r="38" customFormat="false" ht="15" hidden="false" customHeight="false" outlineLevel="0" collapsed="false">
      <c r="A38" s="2" t="s">
        <v>129</v>
      </c>
      <c r="B38" s="2" t="s">
        <v>130</v>
      </c>
      <c r="C38" s="2" t="s">
        <v>66</v>
      </c>
      <c r="D38" s="2" t="s">
        <v>33</v>
      </c>
      <c r="E38" s="2" t="s">
        <v>109</v>
      </c>
      <c r="F38" s="2" t="s">
        <v>35</v>
      </c>
      <c r="G38" s="6" t="n">
        <v>43899</v>
      </c>
      <c r="H38" s="2"/>
      <c r="I38" s="2" t="str">
        <f aca="false">IF(H38="","Actif","Sorti")</f>
        <v>Actif</v>
      </c>
      <c r="J38" s="2"/>
    </row>
    <row r="39" customFormat="false" ht="15" hidden="false" customHeight="false" outlineLevel="0" collapsed="false">
      <c r="A39" s="2" t="s">
        <v>131</v>
      </c>
      <c r="B39" s="2" t="s">
        <v>132</v>
      </c>
      <c r="C39" s="2" t="s">
        <v>97</v>
      </c>
      <c r="D39" s="2" t="s">
        <v>44</v>
      </c>
      <c r="E39" s="2" t="s">
        <v>123</v>
      </c>
      <c r="F39" s="2" t="s">
        <v>46</v>
      </c>
      <c r="G39" s="6" t="n">
        <v>43290</v>
      </c>
      <c r="H39" s="2"/>
      <c r="I39" s="2" t="str">
        <f aca="false">IF(H39="","Actif","Sorti")</f>
        <v>Actif</v>
      </c>
      <c r="J39" s="2"/>
    </row>
    <row r="40" customFormat="false" ht="15" hidden="false" customHeight="false" outlineLevel="0" collapsed="false">
      <c r="A40" s="2" t="s">
        <v>133</v>
      </c>
      <c r="B40" s="2" t="s">
        <v>42</v>
      </c>
      <c r="C40" s="2" t="s">
        <v>75</v>
      </c>
      <c r="D40" s="2" t="s">
        <v>71</v>
      </c>
      <c r="E40" s="2" t="s">
        <v>72</v>
      </c>
      <c r="F40" s="2" t="s">
        <v>35</v>
      </c>
      <c r="G40" s="6" t="n">
        <v>44780</v>
      </c>
      <c r="H40" s="2"/>
      <c r="I40" s="2" t="str">
        <f aca="false">IF(H40="","Actif","Sorti")</f>
        <v>Actif</v>
      </c>
      <c r="J40" s="2"/>
    </row>
    <row r="41" customFormat="false" ht="15" hidden="false" customHeight="false" outlineLevel="0" collapsed="false">
      <c r="A41" s="2" t="s">
        <v>134</v>
      </c>
      <c r="B41" s="2" t="s">
        <v>42</v>
      </c>
      <c r="C41" s="2" t="s">
        <v>101</v>
      </c>
      <c r="D41" s="2" t="s">
        <v>39</v>
      </c>
      <c r="E41" s="2" t="s">
        <v>90</v>
      </c>
      <c r="F41" s="2" t="s">
        <v>35</v>
      </c>
      <c r="G41" s="6" t="n">
        <v>42498</v>
      </c>
      <c r="H41" s="2"/>
      <c r="I41" s="2" t="str">
        <f aca="false">IF(H41="","Actif","Sorti")</f>
        <v>Actif</v>
      </c>
      <c r="J41" s="2"/>
    </row>
    <row r="42" customFormat="false" ht="15" hidden="false" customHeight="false" outlineLevel="0" collapsed="false">
      <c r="A42" s="2" t="s">
        <v>135</v>
      </c>
      <c r="B42" s="2" t="s">
        <v>105</v>
      </c>
      <c r="C42" s="2" t="s">
        <v>56</v>
      </c>
      <c r="D42" s="2" t="s">
        <v>39</v>
      </c>
      <c r="E42" s="2" t="s">
        <v>62</v>
      </c>
      <c r="F42" s="2" t="s">
        <v>35</v>
      </c>
      <c r="G42" s="6" t="n">
        <v>45110</v>
      </c>
      <c r="H42" s="2"/>
      <c r="I42" s="2" t="str">
        <f aca="false">IF(H42="","Actif","Sorti")</f>
        <v>Actif</v>
      </c>
      <c r="J42" s="2"/>
    </row>
    <row r="43" customFormat="false" ht="15" hidden="false" customHeight="false" outlineLevel="0" collapsed="false">
      <c r="A43" s="2" t="s">
        <v>136</v>
      </c>
      <c r="B43" s="2" t="s">
        <v>50</v>
      </c>
      <c r="C43" s="2" t="s">
        <v>137</v>
      </c>
      <c r="D43" s="2" t="s">
        <v>33</v>
      </c>
      <c r="E43" s="2" t="s">
        <v>109</v>
      </c>
      <c r="F43" s="2" t="s">
        <v>35</v>
      </c>
      <c r="G43" s="6" t="n">
        <v>44730</v>
      </c>
      <c r="H43" s="2"/>
      <c r="I43" s="2" t="str">
        <f aca="false">IF(H43="","Actif","Sorti")</f>
        <v>Actif</v>
      </c>
      <c r="J43" s="2"/>
    </row>
    <row r="44" customFormat="false" ht="15" hidden="false" customHeight="false" outlineLevel="0" collapsed="false">
      <c r="A44" s="2" t="s">
        <v>138</v>
      </c>
      <c r="B44" s="2" t="s">
        <v>139</v>
      </c>
      <c r="C44" s="2" t="s">
        <v>140</v>
      </c>
      <c r="D44" s="2" t="s">
        <v>57</v>
      </c>
      <c r="E44" s="2" t="s">
        <v>67</v>
      </c>
      <c r="F44" s="2" t="s">
        <v>35</v>
      </c>
      <c r="G44" s="6" t="n">
        <v>43149</v>
      </c>
      <c r="H44" s="6" t="n">
        <v>45697</v>
      </c>
      <c r="I44" s="2" t="str">
        <f aca="false">IF(H44="","Actif","Sorti")</f>
        <v>Sorti</v>
      </c>
      <c r="J44" s="2" t="s">
        <v>81</v>
      </c>
    </row>
    <row r="45" customFormat="false" ht="15" hidden="false" customHeight="false" outlineLevel="0" collapsed="false">
      <c r="A45" s="2" t="s">
        <v>141</v>
      </c>
      <c r="B45" s="2" t="s">
        <v>142</v>
      </c>
      <c r="C45" s="2" t="s">
        <v>75</v>
      </c>
      <c r="D45" s="2" t="s">
        <v>126</v>
      </c>
      <c r="E45" s="2" t="s">
        <v>143</v>
      </c>
      <c r="F45" s="2" t="s">
        <v>35</v>
      </c>
      <c r="G45" s="6" t="n">
        <v>44053</v>
      </c>
      <c r="H45" s="2"/>
      <c r="I45" s="2" t="str">
        <f aca="false">IF(H45="","Actif","Sorti")</f>
        <v>Actif</v>
      </c>
      <c r="J45" s="2"/>
    </row>
    <row r="46" customFormat="false" ht="15" hidden="false" customHeight="false" outlineLevel="0" collapsed="false">
      <c r="A46" s="2" t="s">
        <v>144</v>
      </c>
      <c r="B46" s="2" t="s">
        <v>145</v>
      </c>
      <c r="C46" s="2" t="s">
        <v>146</v>
      </c>
      <c r="D46" s="2" t="s">
        <v>33</v>
      </c>
      <c r="E46" s="2" t="s">
        <v>109</v>
      </c>
      <c r="F46" s="2" t="s">
        <v>35</v>
      </c>
      <c r="G46" s="6" t="n">
        <v>45016</v>
      </c>
      <c r="H46" s="2"/>
      <c r="I46" s="2" t="str">
        <f aca="false">IF(H46="","Actif","Sorti")</f>
        <v>Actif</v>
      </c>
      <c r="J46" s="2"/>
    </row>
    <row r="47" customFormat="false" ht="15" hidden="false" customHeight="false" outlineLevel="0" collapsed="false">
      <c r="A47" s="2" t="s">
        <v>147</v>
      </c>
      <c r="B47" s="2" t="s">
        <v>130</v>
      </c>
      <c r="C47" s="2" t="s">
        <v>101</v>
      </c>
      <c r="D47" s="2" t="s">
        <v>33</v>
      </c>
      <c r="E47" s="2" t="s">
        <v>95</v>
      </c>
      <c r="F47" s="2" t="s">
        <v>46</v>
      </c>
      <c r="G47" s="6" t="n">
        <v>45696</v>
      </c>
      <c r="H47" s="2"/>
      <c r="I47" s="2" t="str">
        <f aca="false">IF(H47="","Actif","Sorti")</f>
        <v>Actif</v>
      </c>
      <c r="J47" s="2"/>
    </row>
    <row r="48" customFormat="false" ht="15" hidden="false" customHeight="false" outlineLevel="0" collapsed="false">
      <c r="A48" s="2" t="s">
        <v>148</v>
      </c>
      <c r="B48" s="2" t="s">
        <v>42</v>
      </c>
      <c r="C48" s="2" t="s">
        <v>70</v>
      </c>
      <c r="D48" s="2" t="s">
        <v>39</v>
      </c>
      <c r="E48" s="2" t="s">
        <v>90</v>
      </c>
      <c r="F48" s="2" t="s">
        <v>35</v>
      </c>
      <c r="G48" s="6" t="n">
        <v>45698</v>
      </c>
      <c r="H48" s="6" t="n">
        <v>45781</v>
      </c>
      <c r="I48" s="2" t="str">
        <f aca="false">IF(H48="","Actif","Sorti")</f>
        <v>Sorti</v>
      </c>
      <c r="J48" s="2" t="s">
        <v>63</v>
      </c>
    </row>
    <row r="49" customFormat="false" ht="15" hidden="false" customHeight="false" outlineLevel="0" collapsed="false">
      <c r="A49" s="2" t="s">
        <v>149</v>
      </c>
      <c r="B49" s="2" t="s">
        <v>37</v>
      </c>
      <c r="C49" s="2" t="s">
        <v>97</v>
      </c>
      <c r="D49" s="2" t="s">
        <v>44</v>
      </c>
      <c r="E49" s="2" t="s">
        <v>45</v>
      </c>
      <c r="F49" s="2" t="s">
        <v>35</v>
      </c>
      <c r="G49" s="6" t="n">
        <v>45746</v>
      </c>
      <c r="H49" s="2"/>
      <c r="I49" s="2" t="str">
        <f aca="false">IF(H49="","Actif","Sorti")</f>
        <v>Actif</v>
      </c>
      <c r="J49" s="2"/>
    </row>
    <row r="50" customFormat="false" ht="15" hidden="false" customHeight="false" outlineLevel="0" collapsed="false">
      <c r="A50" s="2" t="s">
        <v>150</v>
      </c>
      <c r="B50" s="2" t="s">
        <v>111</v>
      </c>
      <c r="C50" s="2" t="s">
        <v>97</v>
      </c>
      <c r="D50" s="2" t="s">
        <v>39</v>
      </c>
      <c r="E50" s="2" t="s">
        <v>40</v>
      </c>
      <c r="F50" s="2" t="s">
        <v>35</v>
      </c>
      <c r="G50" s="6" t="n">
        <v>45764</v>
      </c>
      <c r="H50" s="2"/>
      <c r="I50" s="2" t="str">
        <f aca="false">IF(H50="","Actif","Sorti")</f>
        <v>Actif</v>
      </c>
      <c r="J50" s="2"/>
    </row>
    <row r="51" customFormat="false" ht="15" hidden="false" customHeight="false" outlineLevel="0" collapsed="false">
      <c r="A51" s="2" t="s">
        <v>151</v>
      </c>
      <c r="B51" s="2" t="s">
        <v>139</v>
      </c>
      <c r="C51" s="2" t="s">
        <v>146</v>
      </c>
      <c r="D51" s="2" t="s">
        <v>71</v>
      </c>
      <c r="E51" s="2" t="s">
        <v>84</v>
      </c>
      <c r="F51" s="2" t="s">
        <v>35</v>
      </c>
      <c r="G51" s="6" t="n">
        <v>45778</v>
      </c>
      <c r="H51" s="2"/>
      <c r="I51" s="2" t="str">
        <f aca="false">IF(H51="","Actif","Sorti")</f>
        <v>Actif</v>
      </c>
      <c r="J51" s="2"/>
    </row>
    <row r="52" customFormat="false" ht="15" hidden="false" customHeight="false" outlineLevel="0" collapsed="false">
      <c r="A52" s="2" t="s">
        <v>152</v>
      </c>
      <c r="B52" s="2" t="s">
        <v>69</v>
      </c>
      <c r="C52" s="2" t="s">
        <v>66</v>
      </c>
      <c r="D52" s="2" t="s">
        <v>39</v>
      </c>
      <c r="E52" s="2" t="s">
        <v>62</v>
      </c>
      <c r="F52" s="2" t="s">
        <v>35</v>
      </c>
      <c r="G52" s="6" t="n">
        <v>45802</v>
      </c>
      <c r="H52" s="2"/>
      <c r="I52" s="2" t="str">
        <f aca="false">IF(H52="","Actif","Sorti")</f>
        <v>Actif</v>
      </c>
      <c r="J52" s="2"/>
    </row>
    <row r="53" customFormat="false" ht="15" hidden="false" customHeight="false" outlineLevel="0" collapsed="false">
      <c r="A53" s="2" t="s">
        <v>153</v>
      </c>
      <c r="B53" s="2" t="s">
        <v>154</v>
      </c>
      <c r="C53" s="2" t="s">
        <v>155</v>
      </c>
      <c r="D53" s="2" t="s">
        <v>126</v>
      </c>
      <c r="E53" s="2" t="s">
        <v>156</v>
      </c>
      <c r="F53" s="2" t="s">
        <v>46</v>
      </c>
      <c r="G53" s="6" t="n">
        <v>45813</v>
      </c>
      <c r="H53" s="2"/>
      <c r="I53" s="2" t="str">
        <f aca="false">IF(H53="","Actif","Sorti")</f>
        <v>Actif</v>
      </c>
      <c r="J53" s="2"/>
    </row>
    <row r="54" customFormat="false" ht="15" hidden="false" customHeight="false" outlineLevel="0" collapsed="false">
      <c r="A54" s="2" t="s">
        <v>157</v>
      </c>
      <c r="B54" s="2" t="s">
        <v>119</v>
      </c>
      <c r="C54" s="2" t="s">
        <v>61</v>
      </c>
      <c r="D54" s="2" t="s">
        <v>44</v>
      </c>
      <c r="E54" s="2" t="s">
        <v>45</v>
      </c>
      <c r="F54" s="2" t="s">
        <v>35</v>
      </c>
      <c r="G54" s="6" t="n">
        <v>45818</v>
      </c>
      <c r="H54" s="2"/>
      <c r="I54" s="2" t="str">
        <f aca="false">IF(H54="","Actif","Sorti")</f>
        <v>Actif</v>
      </c>
      <c r="J54" s="2"/>
    </row>
    <row r="55" customFormat="false" ht="15" hidden="false" customHeight="false" outlineLevel="0" collapsed="false">
      <c r="A55" s="2" t="s">
        <v>158</v>
      </c>
      <c r="B55" s="2" t="s">
        <v>159</v>
      </c>
      <c r="C55" s="2" t="s">
        <v>38</v>
      </c>
      <c r="D55" s="2" t="s">
        <v>44</v>
      </c>
      <c r="E55" s="2" t="s">
        <v>123</v>
      </c>
      <c r="F55" s="2" t="s">
        <v>35</v>
      </c>
      <c r="G55" s="6" t="n">
        <v>45866</v>
      </c>
      <c r="H55" s="2"/>
      <c r="I55" s="2" t="str">
        <f aca="false">IF(H55="","Actif","Sorti")</f>
        <v>Actif</v>
      </c>
      <c r="J55" s="2"/>
    </row>
    <row r="56" customFormat="false" ht="15" hidden="false" customHeight="false" outlineLevel="0" collapsed="false">
      <c r="A56" s="2" t="s">
        <v>160</v>
      </c>
      <c r="B56" s="2" t="s">
        <v>78</v>
      </c>
      <c r="C56" s="2" t="s">
        <v>101</v>
      </c>
      <c r="D56" s="2" t="s">
        <v>33</v>
      </c>
      <c r="E56" s="2" t="s">
        <v>95</v>
      </c>
      <c r="F56" s="2" t="s">
        <v>35</v>
      </c>
      <c r="G56" s="6" t="n">
        <v>45883</v>
      </c>
      <c r="H56" s="2"/>
      <c r="I56" s="2" t="str">
        <f aca="false">IF(H56="","Actif","Sorti")</f>
        <v>Actif</v>
      </c>
      <c r="J56" s="2"/>
    </row>
    <row r="57" customFormat="false" ht="15" hidden="false" customHeight="false" outlineLevel="0" collapsed="false">
      <c r="A57" s="2" t="s">
        <v>161</v>
      </c>
      <c r="B57" s="2" t="s">
        <v>139</v>
      </c>
      <c r="C57" s="2" t="s">
        <v>155</v>
      </c>
      <c r="D57" s="2" t="s">
        <v>44</v>
      </c>
      <c r="E57" s="2" t="s">
        <v>45</v>
      </c>
      <c r="F57" s="2" t="s">
        <v>35</v>
      </c>
      <c r="G57" s="6" t="n">
        <v>45899</v>
      </c>
      <c r="H57" s="2"/>
      <c r="I57" s="2" t="str">
        <f aca="false">IF(H57="","Actif","Sorti")</f>
        <v>Actif</v>
      </c>
      <c r="J57" s="2"/>
    </row>
    <row r="58" customFormat="false" ht="15" hidden="false" customHeight="false" outlineLevel="0" collapsed="false">
      <c r="A58" s="2" t="s">
        <v>162</v>
      </c>
      <c r="B58" s="2" t="s">
        <v>100</v>
      </c>
      <c r="C58" s="2" t="s">
        <v>108</v>
      </c>
      <c r="D58" s="2" t="s">
        <v>39</v>
      </c>
      <c r="E58" s="2" t="s">
        <v>62</v>
      </c>
      <c r="F58" s="2" t="s">
        <v>46</v>
      </c>
      <c r="G58" s="6" t="n">
        <v>45916</v>
      </c>
      <c r="H58" s="6" t="n">
        <v>46046</v>
      </c>
      <c r="I58" s="2" t="str">
        <f aca="false">IF(H58="","Actif","Sorti")</f>
        <v>Sorti</v>
      </c>
      <c r="J58" s="2" t="s">
        <v>63</v>
      </c>
    </row>
    <row r="59" customFormat="false" ht="15" hidden="false" customHeight="false" outlineLevel="0" collapsed="false">
      <c r="A59" s="2" t="s">
        <v>163</v>
      </c>
      <c r="B59" s="2" t="s">
        <v>139</v>
      </c>
      <c r="C59" s="2" t="s">
        <v>108</v>
      </c>
      <c r="D59" s="2" t="s">
        <v>126</v>
      </c>
      <c r="E59" s="2" t="s">
        <v>127</v>
      </c>
      <c r="F59" s="2" t="s">
        <v>35</v>
      </c>
      <c r="G59" s="6" t="n">
        <v>45944</v>
      </c>
      <c r="H59" s="2"/>
      <c r="I59" s="2" t="str">
        <f aca="false">IF(H59="","Actif","Sorti")</f>
        <v>Actif</v>
      </c>
      <c r="J59" s="2"/>
    </row>
    <row r="60" customFormat="false" ht="15" hidden="false" customHeight="false" outlineLevel="0" collapsed="false">
      <c r="A60" s="2" t="s">
        <v>164</v>
      </c>
      <c r="B60" s="2" t="s">
        <v>65</v>
      </c>
      <c r="C60" s="2" t="s">
        <v>80</v>
      </c>
      <c r="D60" s="2" t="s">
        <v>71</v>
      </c>
      <c r="E60" s="2" t="s">
        <v>98</v>
      </c>
      <c r="F60" s="2" t="s">
        <v>35</v>
      </c>
      <c r="G60" s="6" t="n">
        <v>45951</v>
      </c>
      <c r="H60" s="2"/>
      <c r="I60" s="2" t="str">
        <f aca="false">IF(H60="","Actif","Sorti")</f>
        <v>Actif</v>
      </c>
      <c r="J60" s="2"/>
    </row>
    <row r="61" customFormat="false" ht="15" hidden="false" customHeight="false" outlineLevel="0" collapsed="false">
      <c r="A61" s="2" t="s">
        <v>165</v>
      </c>
      <c r="B61" s="2" t="s">
        <v>88</v>
      </c>
      <c r="C61" s="2" t="s">
        <v>56</v>
      </c>
      <c r="D61" s="2" t="s">
        <v>33</v>
      </c>
      <c r="E61" s="2" t="s">
        <v>95</v>
      </c>
      <c r="F61" s="2" t="s">
        <v>35</v>
      </c>
      <c r="G61" s="6" t="n">
        <v>45963</v>
      </c>
      <c r="H61" s="6" t="n">
        <v>46065</v>
      </c>
      <c r="I61" s="2" t="str">
        <f aca="false">IF(H61="","Actif","Sorti")</f>
        <v>Sorti</v>
      </c>
      <c r="J61" s="2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F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3" min="3" style="0" width="18"/>
    <col collapsed="false" customWidth="true" hidden="false" outlineLevel="0" max="5" min="4" style="0" width="13"/>
    <col collapsed="false" customWidth="true" hidden="false" outlineLevel="0" max="6" min="6" style="0" width="10"/>
  </cols>
  <sheetData>
    <row r="1" customFormat="false" ht="15" hidden="false" customHeight="false" outlineLevel="0" collapsed="false">
      <c r="A1" s="5" t="s">
        <v>166</v>
      </c>
      <c r="B1" s="5" t="s">
        <v>20</v>
      </c>
      <c r="C1" s="5" t="s">
        <v>167</v>
      </c>
      <c r="D1" s="5" t="s">
        <v>168</v>
      </c>
      <c r="E1" s="5" t="s">
        <v>169</v>
      </c>
      <c r="F1" s="5" t="s">
        <v>170</v>
      </c>
    </row>
    <row r="2" customFormat="false" ht="15" hidden="false" customHeight="false" outlineLevel="0" collapsed="false">
      <c r="A2" s="2" t="s">
        <v>171</v>
      </c>
      <c r="B2" s="2" t="s">
        <v>30</v>
      </c>
      <c r="C2" s="2" t="s">
        <v>172</v>
      </c>
      <c r="D2" s="6" t="n">
        <v>45884</v>
      </c>
      <c r="E2" s="6" t="n">
        <v>45892</v>
      </c>
      <c r="F2" s="2" t="n">
        <f aca="false">E2-D2+1</f>
        <v>9</v>
      </c>
    </row>
    <row r="3" customFormat="false" ht="15" hidden="false" customHeight="false" outlineLevel="0" collapsed="false">
      <c r="A3" s="2" t="s">
        <v>173</v>
      </c>
      <c r="B3" s="2" t="s">
        <v>30</v>
      </c>
      <c r="C3" s="2" t="s">
        <v>172</v>
      </c>
      <c r="D3" s="6" t="n">
        <v>46011</v>
      </c>
      <c r="E3" s="6" t="n">
        <v>46013</v>
      </c>
      <c r="F3" s="2" t="n">
        <f aca="false">E3-D3+1</f>
        <v>3</v>
      </c>
    </row>
    <row r="4" customFormat="false" ht="15" hidden="false" customHeight="false" outlineLevel="0" collapsed="false">
      <c r="A4" s="2" t="s">
        <v>174</v>
      </c>
      <c r="B4" s="2" t="s">
        <v>36</v>
      </c>
      <c r="C4" s="2" t="s">
        <v>172</v>
      </c>
      <c r="D4" s="6" t="n">
        <v>45679</v>
      </c>
      <c r="E4" s="6" t="n">
        <v>45683</v>
      </c>
      <c r="F4" s="2" t="n">
        <f aca="false">E4-D4+1</f>
        <v>5</v>
      </c>
    </row>
    <row r="5" customFormat="false" ht="15" hidden="false" customHeight="false" outlineLevel="0" collapsed="false">
      <c r="A5" s="2" t="s">
        <v>175</v>
      </c>
      <c r="B5" s="2" t="s">
        <v>36</v>
      </c>
      <c r="C5" s="2" t="s">
        <v>176</v>
      </c>
      <c r="D5" s="6" t="n">
        <v>45999</v>
      </c>
      <c r="E5" s="6" t="n">
        <v>46006</v>
      </c>
      <c r="F5" s="2" t="n">
        <f aca="false">E5-D5+1</f>
        <v>8</v>
      </c>
    </row>
    <row r="6" customFormat="false" ht="15" hidden="false" customHeight="false" outlineLevel="0" collapsed="false">
      <c r="A6" s="2" t="s">
        <v>177</v>
      </c>
      <c r="B6" s="2" t="s">
        <v>41</v>
      </c>
      <c r="C6" s="2" t="s">
        <v>172</v>
      </c>
      <c r="D6" s="6" t="n">
        <v>45741</v>
      </c>
      <c r="E6" s="6" t="n">
        <v>45743</v>
      </c>
      <c r="F6" s="2" t="n">
        <f aca="false">E6-D6+1</f>
        <v>3</v>
      </c>
    </row>
    <row r="7" customFormat="false" ht="15" hidden="false" customHeight="false" outlineLevel="0" collapsed="false">
      <c r="A7" s="2" t="s">
        <v>178</v>
      </c>
      <c r="B7" s="2" t="s">
        <v>41</v>
      </c>
      <c r="C7" s="2" t="s">
        <v>179</v>
      </c>
      <c r="D7" s="6" t="n">
        <v>45868</v>
      </c>
      <c r="E7" s="6" t="n">
        <v>45868</v>
      </c>
      <c r="F7" s="2" t="n">
        <f aca="false">E7-D7+1</f>
        <v>1</v>
      </c>
    </row>
    <row r="8" customFormat="false" ht="15" hidden="false" customHeight="false" outlineLevel="0" collapsed="false">
      <c r="A8" s="2" t="s">
        <v>180</v>
      </c>
      <c r="B8" s="2" t="s">
        <v>41</v>
      </c>
      <c r="C8" s="2" t="s">
        <v>172</v>
      </c>
      <c r="D8" s="6" t="n">
        <v>45677</v>
      </c>
      <c r="E8" s="6" t="n">
        <v>45684</v>
      </c>
      <c r="F8" s="2" t="n">
        <f aca="false">E8-D8+1</f>
        <v>8</v>
      </c>
    </row>
    <row r="9" customFormat="false" ht="15" hidden="false" customHeight="false" outlineLevel="0" collapsed="false">
      <c r="A9" s="2" t="s">
        <v>181</v>
      </c>
      <c r="B9" s="2" t="s">
        <v>41</v>
      </c>
      <c r="C9" s="2" t="s">
        <v>172</v>
      </c>
      <c r="D9" s="6" t="n">
        <v>45774</v>
      </c>
      <c r="E9" s="6" t="n">
        <v>45777</v>
      </c>
      <c r="F9" s="2" t="n">
        <f aca="false">E9-D9+1</f>
        <v>4</v>
      </c>
    </row>
    <row r="10" customFormat="false" ht="15" hidden="false" customHeight="false" outlineLevel="0" collapsed="false">
      <c r="A10" s="2" t="s">
        <v>182</v>
      </c>
      <c r="B10" s="2" t="s">
        <v>47</v>
      </c>
      <c r="C10" s="2" t="s">
        <v>183</v>
      </c>
      <c r="D10" s="6" t="n">
        <v>45800</v>
      </c>
      <c r="E10" s="6" t="n">
        <v>45816</v>
      </c>
      <c r="F10" s="2" t="n">
        <f aca="false">E10-D10+1</f>
        <v>17</v>
      </c>
    </row>
    <row r="11" customFormat="false" ht="15" hidden="false" customHeight="false" outlineLevel="0" collapsed="false">
      <c r="A11" s="2" t="s">
        <v>184</v>
      </c>
      <c r="B11" s="2" t="s">
        <v>49</v>
      </c>
      <c r="C11" s="2" t="s">
        <v>172</v>
      </c>
      <c r="D11" s="6" t="n">
        <v>45791</v>
      </c>
      <c r="E11" s="6" t="n">
        <v>45793</v>
      </c>
      <c r="F11" s="2" t="n">
        <f aca="false">E11-D11+1</f>
        <v>3</v>
      </c>
    </row>
    <row r="12" customFormat="false" ht="15" hidden="false" customHeight="false" outlineLevel="0" collapsed="false">
      <c r="A12" s="2" t="s">
        <v>185</v>
      </c>
      <c r="B12" s="2" t="s">
        <v>54</v>
      </c>
      <c r="C12" s="2" t="s">
        <v>172</v>
      </c>
      <c r="D12" s="6" t="n">
        <v>45818</v>
      </c>
      <c r="E12" s="6" t="n">
        <v>45824</v>
      </c>
      <c r="F12" s="2" t="n">
        <f aca="false">E12-D12+1</f>
        <v>7</v>
      </c>
    </row>
    <row r="13" customFormat="false" ht="15" hidden="false" customHeight="false" outlineLevel="0" collapsed="false">
      <c r="A13" s="2" t="s">
        <v>186</v>
      </c>
      <c r="B13" s="2" t="s">
        <v>54</v>
      </c>
      <c r="C13" s="2" t="s">
        <v>183</v>
      </c>
      <c r="D13" s="6" t="n">
        <v>45755</v>
      </c>
      <c r="E13" s="6" t="n">
        <v>45772</v>
      </c>
      <c r="F13" s="2" t="n">
        <f aca="false">E13-D13+1</f>
        <v>18</v>
      </c>
    </row>
    <row r="14" customFormat="false" ht="15" hidden="false" customHeight="false" outlineLevel="0" collapsed="false">
      <c r="A14" s="2" t="s">
        <v>187</v>
      </c>
      <c r="B14" s="2" t="s">
        <v>59</v>
      </c>
      <c r="C14" s="2" t="s">
        <v>179</v>
      </c>
      <c r="D14" s="6" t="n">
        <v>45833</v>
      </c>
      <c r="E14" s="6" t="n">
        <v>45834</v>
      </c>
      <c r="F14" s="2" t="n">
        <f aca="false">E14-D14+1</f>
        <v>2</v>
      </c>
    </row>
    <row r="15" customFormat="false" ht="15" hidden="false" customHeight="false" outlineLevel="0" collapsed="false">
      <c r="A15" s="2" t="s">
        <v>188</v>
      </c>
      <c r="B15" s="2" t="s">
        <v>59</v>
      </c>
      <c r="C15" s="2" t="s">
        <v>176</v>
      </c>
      <c r="D15" s="6" t="n">
        <v>45827</v>
      </c>
      <c r="E15" s="6" t="n">
        <v>45840</v>
      </c>
      <c r="F15" s="2" t="n">
        <f aca="false">E15-D15+1</f>
        <v>14</v>
      </c>
    </row>
    <row r="16" customFormat="false" ht="15" hidden="false" customHeight="false" outlineLevel="0" collapsed="false">
      <c r="A16" s="2" t="s">
        <v>189</v>
      </c>
      <c r="B16" s="2" t="s">
        <v>64</v>
      </c>
      <c r="C16" s="2" t="s">
        <v>172</v>
      </c>
      <c r="D16" s="6" t="n">
        <v>46014</v>
      </c>
      <c r="E16" s="6" t="n">
        <v>46018</v>
      </c>
      <c r="F16" s="2" t="n">
        <f aca="false">E16-D16+1</f>
        <v>5</v>
      </c>
    </row>
    <row r="17" customFormat="false" ht="15" hidden="false" customHeight="false" outlineLevel="0" collapsed="false">
      <c r="A17" s="2" t="s">
        <v>190</v>
      </c>
      <c r="B17" s="2" t="s">
        <v>64</v>
      </c>
      <c r="C17" s="2" t="s">
        <v>176</v>
      </c>
      <c r="D17" s="6" t="n">
        <v>45852</v>
      </c>
      <c r="E17" s="6" t="n">
        <v>45863</v>
      </c>
      <c r="F17" s="2" t="n">
        <f aca="false">E17-D17+1</f>
        <v>12</v>
      </c>
    </row>
    <row r="18" customFormat="false" ht="15" hidden="false" customHeight="false" outlineLevel="0" collapsed="false">
      <c r="A18" s="2" t="s">
        <v>191</v>
      </c>
      <c r="B18" s="2" t="s">
        <v>68</v>
      </c>
      <c r="C18" s="2" t="s">
        <v>172</v>
      </c>
      <c r="D18" s="6" t="n">
        <v>45804</v>
      </c>
      <c r="E18" s="6" t="n">
        <v>45807</v>
      </c>
      <c r="F18" s="2" t="n">
        <f aca="false">E18-D18+1</f>
        <v>4</v>
      </c>
    </row>
    <row r="19" customFormat="false" ht="15" hidden="false" customHeight="false" outlineLevel="0" collapsed="false">
      <c r="A19" s="2" t="s">
        <v>192</v>
      </c>
      <c r="B19" s="2" t="s">
        <v>68</v>
      </c>
      <c r="C19" s="2" t="s">
        <v>176</v>
      </c>
      <c r="D19" s="6" t="n">
        <v>45884</v>
      </c>
      <c r="E19" s="6" t="n">
        <v>45894</v>
      </c>
      <c r="F19" s="2" t="n">
        <f aca="false">E19-D19+1</f>
        <v>11</v>
      </c>
    </row>
    <row r="20" customFormat="false" ht="15" hidden="false" customHeight="false" outlineLevel="0" collapsed="false">
      <c r="A20" s="2" t="s">
        <v>193</v>
      </c>
      <c r="B20" s="2" t="s">
        <v>74</v>
      </c>
      <c r="C20" s="2" t="s">
        <v>172</v>
      </c>
      <c r="D20" s="6" t="n">
        <v>45997</v>
      </c>
      <c r="E20" s="6" t="n">
        <v>46006</v>
      </c>
      <c r="F20" s="2" t="n">
        <f aca="false">E20-D20+1</f>
        <v>10</v>
      </c>
    </row>
    <row r="21" customFormat="false" ht="15" hidden="false" customHeight="false" outlineLevel="0" collapsed="false">
      <c r="A21" s="2" t="s">
        <v>194</v>
      </c>
      <c r="B21" s="2" t="s">
        <v>74</v>
      </c>
      <c r="C21" s="2" t="s">
        <v>176</v>
      </c>
      <c r="D21" s="6" t="n">
        <v>45773</v>
      </c>
      <c r="E21" s="6" t="n">
        <v>45777</v>
      </c>
      <c r="F21" s="2" t="n">
        <f aca="false">E21-D21+1</f>
        <v>5</v>
      </c>
    </row>
    <row r="22" customFormat="false" ht="15" hidden="false" customHeight="false" outlineLevel="0" collapsed="false">
      <c r="A22" s="2" t="s">
        <v>195</v>
      </c>
      <c r="B22" s="2" t="s">
        <v>76</v>
      </c>
      <c r="C22" s="2" t="s">
        <v>176</v>
      </c>
      <c r="D22" s="6" t="n">
        <v>45695</v>
      </c>
      <c r="E22" s="6" t="n">
        <v>45703</v>
      </c>
      <c r="F22" s="2" t="n">
        <f aca="false">E22-D22+1</f>
        <v>9</v>
      </c>
    </row>
    <row r="23" customFormat="false" ht="15" hidden="false" customHeight="false" outlineLevel="0" collapsed="false">
      <c r="A23" s="2" t="s">
        <v>196</v>
      </c>
      <c r="B23" s="2" t="s">
        <v>76</v>
      </c>
      <c r="C23" s="2" t="s">
        <v>176</v>
      </c>
      <c r="D23" s="6" t="n">
        <v>45854</v>
      </c>
      <c r="E23" s="6" t="n">
        <v>45862</v>
      </c>
      <c r="F23" s="2" t="n">
        <f aca="false">E23-D23+1</f>
        <v>9</v>
      </c>
    </row>
    <row r="24" customFormat="false" ht="15" hidden="false" customHeight="false" outlineLevel="0" collapsed="false">
      <c r="A24" s="2" t="s">
        <v>197</v>
      </c>
      <c r="B24" s="2" t="s">
        <v>76</v>
      </c>
      <c r="C24" s="2" t="s">
        <v>183</v>
      </c>
      <c r="D24" s="6" t="n">
        <v>45712</v>
      </c>
      <c r="E24" s="6" t="n">
        <v>45741</v>
      </c>
      <c r="F24" s="2" t="n">
        <f aca="false">E24-D24+1</f>
        <v>30</v>
      </c>
    </row>
    <row r="25" customFormat="false" ht="15" hidden="false" customHeight="false" outlineLevel="0" collapsed="false">
      <c r="A25" s="2" t="s">
        <v>198</v>
      </c>
      <c r="B25" s="2" t="s">
        <v>76</v>
      </c>
      <c r="C25" s="2" t="s">
        <v>176</v>
      </c>
      <c r="D25" s="6" t="n">
        <v>45943</v>
      </c>
      <c r="E25" s="6" t="n">
        <v>45946</v>
      </c>
      <c r="F25" s="2" t="n">
        <f aca="false">E25-D25+1</f>
        <v>4</v>
      </c>
    </row>
    <row r="26" customFormat="false" ht="15" hidden="false" customHeight="false" outlineLevel="0" collapsed="false">
      <c r="A26" s="2" t="s">
        <v>199</v>
      </c>
      <c r="B26" s="2" t="s">
        <v>77</v>
      </c>
      <c r="C26" s="2" t="s">
        <v>200</v>
      </c>
      <c r="D26" s="6" t="n">
        <v>45696</v>
      </c>
      <c r="E26" s="6" t="n">
        <v>45713</v>
      </c>
      <c r="F26" s="2" t="n">
        <f aca="false">E26-D26+1</f>
        <v>18</v>
      </c>
    </row>
    <row r="27" customFormat="false" ht="15" hidden="false" customHeight="false" outlineLevel="0" collapsed="false">
      <c r="A27" s="2" t="s">
        <v>201</v>
      </c>
      <c r="B27" s="2" t="s">
        <v>77</v>
      </c>
      <c r="C27" s="2" t="s">
        <v>172</v>
      </c>
      <c r="D27" s="6" t="n">
        <v>45693</v>
      </c>
      <c r="E27" s="6" t="n">
        <v>45700</v>
      </c>
      <c r="F27" s="2" t="n">
        <f aca="false">E27-D27+1</f>
        <v>8</v>
      </c>
    </row>
    <row r="28" customFormat="false" ht="15" hidden="false" customHeight="false" outlineLevel="0" collapsed="false">
      <c r="A28" s="2" t="s">
        <v>202</v>
      </c>
      <c r="B28" s="2" t="s">
        <v>79</v>
      </c>
      <c r="C28" s="2" t="s">
        <v>172</v>
      </c>
      <c r="D28" s="6" t="n">
        <v>45799</v>
      </c>
      <c r="E28" s="6" t="n">
        <v>45807</v>
      </c>
      <c r="F28" s="2" t="n">
        <f aca="false">E28-D28+1</f>
        <v>9</v>
      </c>
    </row>
    <row r="29" customFormat="false" ht="15" hidden="false" customHeight="false" outlineLevel="0" collapsed="false">
      <c r="A29" s="2" t="s">
        <v>203</v>
      </c>
      <c r="B29" s="2" t="s">
        <v>82</v>
      </c>
      <c r="C29" s="2" t="s">
        <v>176</v>
      </c>
      <c r="D29" s="6" t="n">
        <v>45778</v>
      </c>
      <c r="E29" s="6" t="n">
        <v>45785</v>
      </c>
      <c r="F29" s="2" t="n">
        <f aca="false">E29-D29+1</f>
        <v>8</v>
      </c>
    </row>
    <row r="30" customFormat="false" ht="15" hidden="false" customHeight="false" outlineLevel="0" collapsed="false">
      <c r="A30" s="2" t="s">
        <v>204</v>
      </c>
      <c r="B30" s="2" t="s">
        <v>87</v>
      </c>
      <c r="C30" s="2" t="s">
        <v>176</v>
      </c>
      <c r="D30" s="6" t="n">
        <v>45703</v>
      </c>
      <c r="E30" s="6" t="n">
        <v>45706</v>
      </c>
      <c r="F30" s="2" t="n">
        <f aca="false">E30-D30+1</f>
        <v>4</v>
      </c>
    </row>
    <row r="31" customFormat="false" ht="15" hidden="false" customHeight="false" outlineLevel="0" collapsed="false">
      <c r="A31" s="2" t="s">
        <v>205</v>
      </c>
      <c r="B31" s="2" t="s">
        <v>89</v>
      </c>
      <c r="C31" s="2" t="s">
        <v>172</v>
      </c>
      <c r="D31" s="6" t="n">
        <v>45763</v>
      </c>
      <c r="E31" s="6" t="n">
        <v>45769</v>
      </c>
      <c r="F31" s="2" t="n">
        <f aca="false">E31-D31+1</f>
        <v>7</v>
      </c>
    </row>
    <row r="32" customFormat="false" ht="15" hidden="false" customHeight="false" outlineLevel="0" collapsed="false">
      <c r="A32" s="2" t="s">
        <v>206</v>
      </c>
      <c r="B32" s="2" t="s">
        <v>89</v>
      </c>
      <c r="C32" s="2" t="s">
        <v>183</v>
      </c>
      <c r="D32" s="6" t="n">
        <v>45952</v>
      </c>
      <c r="E32" s="6" t="n">
        <v>45967</v>
      </c>
      <c r="F32" s="2" t="n">
        <f aca="false">E32-D32+1</f>
        <v>16</v>
      </c>
    </row>
    <row r="33" customFormat="false" ht="15" hidden="false" customHeight="false" outlineLevel="0" collapsed="false">
      <c r="A33" s="2" t="s">
        <v>207</v>
      </c>
      <c r="B33" s="2" t="s">
        <v>91</v>
      </c>
      <c r="C33" s="2" t="s">
        <v>183</v>
      </c>
      <c r="D33" s="6" t="n">
        <v>45765</v>
      </c>
      <c r="E33" s="6" t="n">
        <v>45786</v>
      </c>
      <c r="F33" s="2" t="n">
        <f aca="false">E33-D33+1</f>
        <v>22</v>
      </c>
    </row>
    <row r="34" customFormat="false" ht="15" hidden="false" customHeight="false" outlineLevel="0" collapsed="false">
      <c r="A34" s="2" t="s">
        <v>208</v>
      </c>
      <c r="B34" s="2" t="s">
        <v>91</v>
      </c>
      <c r="C34" s="2" t="s">
        <v>176</v>
      </c>
      <c r="D34" s="6" t="n">
        <v>45727</v>
      </c>
      <c r="E34" s="6" t="n">
        <v>45736</v>
      </c>
      <c r="F34" s="2" t="n">
        <f aca="false">E34-D34+1</f>
        <v>10</v>
      </c>
    </row>
    <row r="35" customFormat="false" ht="15" hidden="false" customHeight="false" outlineLevel="0" collapsed="false">
      <c r="A35" s="2" t="s">
        <v>209</v>
      </c>
      <c r="B35" s="2" t="s">
        <v>91</v>
      </c>
      <c r="C35" s="2" t="s">
        <v>176</v>
      </c>
      <c r="D35" s="6" t="n">
        <v>45862</v>
      </c>
      <c r="E35" s="6" t="n">
        <v>45875</v>
      </c>
      <c r="F35" s="2" t="n">
        <f aca="false">E35-D35+1</f>
        <v>14</v>
      </c>
    </row>
    <row r="36" customFormat="false" ht="15" hidden="false" customHeight="false" outlineLevel="0" collapsed="false">
      <c r="A36" s="2" t="s">
        <v>210</v>
      </c>
      <c r="B36" s="2" t="s">
        <v>94</v>
      </c>
      <c r="C36" s="2" t="s">
        <v>176</v>
      </c>
      <c r="D36" s="6" t="n">
        <v>45859</v>
      </c>
      <c r="E36" s="6" t="n">
        <v>45870</v>
      </c>
      <c r="F36" s="2" t="n">
        <f aca="false">E36-D36+1</f>
        <v>12</v>
      </c>
    </row>
    <row r="37" customFormat="false" ht="15" hidden="false" customHeight="false" outlineLevel="0" collapsed="false">
      <c r="A37" s="2" t="s">
        <v>211</v>
      </c>
      <c r="B37" s="2" t="s">
        <v>94</v>
      </c>
      <c r="C37" s="2" t="s">
        <v>176</v>
      </c>
      <c r="D37" s="6" t="n">
        <v>45727</v>
      </c>
      <c r="E37" s="6" t="n">
        <v>45731</v>
      </c>
      <c r="F37" s="2" t="n">
        <f aca="false">E37-D37+1</f>
        <v>5</v>
      </c>
    </row>
    <row r="38" customFormat="false" ht="15" hidden="false" customHeight="false" outlineLevel="0" collapsed="false">
      <c r="A38" s="2" t="s">
        <v>212</v>
      </c>
      <c r="B38" s="2" t="s">
        <v>94</v>
      </c>
      <c r="C38" s="2" t="s">
        <v>172</v>
      </c>
      <c r="D38" s="6" t="n">
        <v>45890</v>
      </c>
      <c r="E38" s="6" t="n">
        <v>45895</v>
      </c>
      <c r="F38" s="2" t="n">
        <f aca="false">E38-D38+1</f>
        <v>6</v>
      </c>
    </row>
    <row r="39" customFormat="false" ht="15" hidden="false" customHeight="false" outlineLevel="0" collapsed="false">
      <c r="A39" s="2" t="s">
        <v>213</v>
      </c>
      <c r="B39" s="2" t="s">
        <v>94</v>
      </c>
      <c r="C39" s="2" t="s">
        <v>172</v>
      </c>
      <c r="D39" s="6" t="n">
        <v>45699</v>
      </c>
      <c r="E39" s="6" t="n">
        <v>45706</v>
      </c>
      <c r="F39" s="2" t="n">
        <f aca="false">E39-D39+1</f>
        <v>8</v>
      </c>
    </row>
    <row r="40" customFormat="false" ht="15" hidden="false" customHeight="false" outlineLevel="0" collapsed="false">
      <c r="A40" s="2" t="s">
        <v>214</v>
      </c>
      <c r="B40" s="2" t="s">
        <v>96</v>
      </c>
      <c r="C40" s="2" t="s">
        <v>172</v>
      </c>
      <c r="D40" s="6" t="n">
        <v>45990</v>
      </c>
      <c r="E40" s="6" t="n">
        <v>45991</v>
      </c>
      <c r="F40" s="2" t="n">
        <f aca="false">E40-D40+1</f>
        <v>2</v>
      </c>
    </row>
    <row r="41" customFormat="false" ht="15" hidden="false" customHeight="false" outlineLevel="0" collapsed="false">
      <c r="A41" s="2" t="s">
        <v>215</v>
      </c>
      <c r="B41" s="2" t="s">
        <v>96</v>
      </c>
      <c r="C41" s="2" t="s">
        <v>200</v>
      </c>
      <c r="D41" s="6" t="n">
        <v>45760</v>
      </c>
      <c r="E41" s="6" t="n">
        <v>45765</v>
      </c>
      <c r="F41" s="2" t="n">
        <f aca="false">E41-D41+1</f>
        <v>6</v>
      </c>
    </row>
    <row r="42" customFormat="false" ht="15" hidden="false" customHeight="false" outlineLevel="0" collapsed="false">
      <c r="A42" s="2" t="s">
        <v>216</v>
      </c>
      <c r="B42" s="2" t="s">
        <v>96</v>
      </c>
      <c r="C42" s="2" t="s">
        <v>176</v>
      </c>
      <c r="D42" s="6" t="n">
        <v>45716</v>
      </c>
      <c r="E42" s="6" t="n">
        <v>45721</v>
      </c>
      <c r="F42" s="2" t="n">
        <f aca="false">E42-D42+1</f>
        <v>6</v>
      </c>
    </row>
    <row r="43" customFormat="false" ht="15" hidden="false" customHeight="false" outlineLevel="0" collapsed="false">
      <c r="A43" s="2" t="s">
        <v>217</v>
      </c>
      <c r="B43" s="2" t="s">
        <v>96</v>
      </c>
      <c r="C43" s="2" t="s">
        <v>179</v>
      </c>
      <c r="D43" s="6" t="n">
        <v>45743</v>
      </c>
      <c r="E43" s="6" t="n">
        <v>45745</v>
      </c>
      <c r="F43" s="2" t="n">
        <f aca="false">E43-D43+1</f>
        <v>3</v>
      </c>
    </row>
    <row r="44" customFormat="false" ht="15" hidden="false" customHeight="false" outlineLevel="0" collapsed="false">
      <c r="A44" s="2" t="s">
        <v>218</v>
      </c>
      <c r="B44" s="2" t="s">
        <v>99</v>
      </c>
      <c r="C44" s="2" t="s">
        <v>172</v>
      </c>
      <c r="D44" s="6" t="n">
        <v>45817</v>
      </c>
      <c r="E44" s="6" t="n">
        <v>45818</v>
      </c>
      <c r="F44" s="2" t="n">
        <f aca="false">E44-D44+1</f>
        <v>2</v>
      </c>
    </row>
    <row r="45" customFormat="false" ht="15" hidden="false" customHeight="false" outlineLevel="0" collapsed="false">
      <c r="A45" s="2" t="s">
        <v>219</v>
      </c>
      <c r="B45" s="2" t="s">
        <v>99</v>
      </c>
      <c r="C45" s="2" t="s">
        <v>176</v>
      </c>
      <c r="D45" s="6" t="n">
        <v>45850</v>
      </c>
      <c r="E45" s="6" t="n">
        <v>45863</v>
      </c>
      <c r="F45" s="2" t="n">
        <f aca="false">E45-D45+1</f>
        <v>14</v>
      </c>
    </row>
    <row r="46" customFormat="false" ht="15" hidden="false" customHeight="false" outlineLevel="0" collapsed="false">
      <c r="A46" s="2" t="s">
        <v>220</v>
      </c>
      <c r="B46" s="2" t="s">
        <v>99</v>
      </c>
      <c r="C46" s="2" t="s">
        <v>176</v>
      </c>
      <c r="D46" s="6" t="n">
        <v>45979</v>
      </c>
      <c r="E46" s="6" t="n">
        <v>45982</v>
      </c>
      <c r="F46" s="2" t="n">
        <f aca="false">E46-D46+1</f>
        <v>4</v>
      </c>
    </row>
    <row r="47" customFormat="false" ht="15" hidden="false" customHeight="false" outlineLevel="0" collapsed="false">
      <c r="A47" s="2" t="s">
        <v>221</v>
      </c>
      <c r="B47" s="2" t="s">
        <v>102</v>
      </c>
      <c r="C47" s="2" t="s">
        <v>176</v>
      </c>
      <c r="D47" s="6" t="n">
        <v>45719</v>
      </c>
      <c r="E47" s="6" t="n">
        <v>45733</v>
      </c>
      <c r="F47" s="2" t="n">
        <f aca="false">E47-D47+1</f>
        <v>15</v>
      </c>
    </row>
    <row r="48" customFormat="false" ht="15" hidden="false" customHeight="false" outlineLevel="0" collapsed="false">
      <c r="A48" s="2" t="s">
        <v>222</v>
      </c>
      <c r="B48" s="2" t="s">
        <v>102</v>
      </c>
      <c r="C48" s="2" t="s">
        <v>172</v>
      </c>
      <c r="D48" s="6" t="n">
        <v>45847</v>
      </c>
      <c r="E48" s="6" t="n">
        <v>45848</v>
      </c>
      <c r="F48" s="2" t="n">
        <f aca="false">E48-D48+1</f>
        <v>2</v>
      </c>
    </row>
    <row r="49" customFormat="false" ht="15" hidden="false" customHeight="false" outlineLevel="0" collapsed="false">
      <c r="A49" s="2" t="s">
        <v>223</v>
      </c>
      <c r="B49" s="2" t="s">
        <v>102</v>
      </c>
      <c r="C49" s="2" t="s">
        <v>179</v>
      </c>
      <c r="D49" s="6" t="n">
        <v>45908</v>
      </c>
      <c r="E49" s="6" t="n">
        <v>45909</v>
      </c>
      <c r="F49" s="2" t="n">
        <f aca="false">E49-D49+1</f>
        <v>2</v>
      </c>
    </row>
    <row r="50" customFormat="false" ht="15" hidden="false" customHeight="false" outlineLevel="0" collapsed="false">
      <c r="A50" s="2" t="s">
        <v>224</v>
      </c>
      <c r="B50" s="2" t="s">
        <v>103</v>
      </c>
      <c r="C50" s="2" t="s">
        <v>172</v>
      </c>
      <c r="D50" s="6" t="n">
        <v>45925</v>
      </c>
      <c r="E50" s="6" t="n">
        <v>45929</v>
      </c>
      <c r="F50" s="2" t="n">
        <f aca="false">E50-D50+1</f>
        <v>5</v>
      </c>
    </row>
    <row r="51" customFormat="false" ht="15" hidden="false" customHeight="false" outlineLevel="0" collapsed="false">
      <c r="A51" s="2" t="s">
        <v>225</v>
      </c>
      <c r="B51" s="2" t="s">
        <v>103</v>
      </c>
      <c r="C51" s="2" t="s">
        <v>176</v>
      </c>
      <c r="D51" s="6" t="n">
        <v>45961</v>
      </c>
      <c r="E51" s="6" t="n">
        <v>45968</v>
      </c>
      <c r="F51" s="2" t="n">
        <f aca="false">E51-D51+1</f>
        <v>8</v>
      </c>
    </row>
    <row r="52" customFormat="false" ht="15" hidden="false" customHeight="false" outlineLevel="0" collapsed="false">
      <c r="A52" s="2" t="s">
        <v>226</v>
      </c>
      <c r="B52" s="2" t="s">
        <v>104</v>
      </c>
      <c r="C52" s="2" t="s">
        <v>172</v>
      </c>
      <c r="D52" s="6" t="n">
        <v>45895</v>
      </c>
      <c r="E52" s="6" t="n">
        <v>45904</v>
      </c>
      <c r="F52" s="2" t="n">
        <f aca="false">E52-D52+1</f>
        <v>10</v>
      </c>
    </row>
    <row r="53" customFormat="false" ht="15" hidden="false" customHeight="false" outlineLevel="0" collapsed="false">
      <c r="A53" s="2" t="s">
        <v>227</v>
      </c>
      <c r="B53" s="2" t="s">
        <v>104</v>
      </c>
      <c r="C53" s="2" t="s">
        <v>172</v>
      </c>
      <c r="D53" s="6" t="n">
        <v>45824</v>
      </c>
      <c r="E53" s="6" t="n">
        <v>45826</v>
      </c>
      <c r="F53" s="2" t="n">
        <f aca="false">E53-D53+1</f>
        <v>3</v>
      </c>
    </row>
    <row r="54" customFormat="false" ht="15" hidden="false" customHeight="false" outlineLevel="0" collapsed="false">
      <c r="A54" s="2" t="s">
        <v>228</v>
      </c>
      <c r="B54" s="2" t="s">
        <v>104</v>
      </c>
      <c r="C54" s="2" t="s">
        <v>172</v>
      </c>
      <c r="D54" s="6" t="n">
        <v>45963</v>
      </c>
      <c r="E54" s="6" t="n">
        <v>45967</v>
      </c>
      <c r="F54" s="2" t="n">
        <f aca="false">E54-D54+1</f>
        <v>5</v>
      </c>
    </row>
    <row r="55" customFormat="false" ht="15" hidden="false" customHeight="false" outlineLevel="0" collapsed="false">
      <c r="A55" s="2" t="s">
        <v>229</v>
      </c>
      <c r="B55" s="2" t="s">
        <v>110</v>
      </c>
      <c r="C55" s="2" t="s">
        <v>176</v>
      </c>
      <c r="D55" s="6" t="n">
        <v>45781</v>
      </c>
      <c r="E55" s="6" t="n">
        <v>45793</v>
      </c>
      <c r="F55" s="2" t="n">
        <f aca="false">E55-D55+1</f>
        <v>13</v>
      </c>
    </row>
    <row r="56" customFormat="false" ht="15" hidden="false" customHeight="false" outlineLevel="0" collapsed="false">
      <c r="A56" s="2" t="s">
        <v>230</v>
      </c>
      <c r="B56" s="2" t="s">
        <v>110</v>
      </c>
      <c r="C56" s="2" t="s">
        <v>179</v>
      </c>
      <c r="D56" s="6" t="n">
        <v>45705</v>
      </c>
      <c r="E56" s="6" t="n">
        <v>45706</v>
      </c>
      <c r="F56" s="2" t="n">
        <f aca="false">E56-D56+1</f>
        <v>2</v>
      </c>
    </row>
    <row r="57" customFormat="false" ht="15" hidden="false" customHeight="false" outlineLevel="0" collapsed="false">
      <c r="A57" s="2" t="s">
        <v>231</v>
      </c>
      <c r="B57" s="2" t="s">
        <v>113</v>
      </c>
      <c r="C57" s="2" t="s">
        <v>176</v>
      </c>
      <c r="D57" s="6" t="n">
        <v>45900</v>
      </c>
      <c r="E57" s="6" t="n">
        <v>45910</v>
      </c>
      <c r="F57" s="2" t="n">
        <f aca="false">E57-D57+1</f>
        <v>11</v>
      </c>
    </row>
    <row r="58" customFormat="false" ht="15" hidden="false" customHeight="false" outlineLevel="0" collapsed="false">
      <c r="A58" s="2" t="s">
        <v>232</v>
      </c>
      <c r="B58" s="2" t="s">
        <v>114</v>
      </c>
      <c r="C58" s="2" t="s">
        <v>176</v>
      </c>
      <c r="D58" s="6" t="n">
        <v>45692</v>
      </c>
      <c r="E58" s="6" t="n">
        <v>45698</v>
      </c>
      <c r="F58" s="2" t="n">
        <f aca="false">E58-D58+1</f>
        <v>7</v>
      </c>
    </row>
    <row r="59" customFormat="false" ht="15" hidden="false" customHeight="false" outlineLevel="0" collapsed="false">
      <c r="A59" s="2" t="s">
        <v>233</v>
      </c>
      <c r="B59" s="2" t="s">
        <v>117</v>
      </c>
      <c r="C59" s="2" t="s">
        <v>176</v>
      </c>
      <c r="D59" s="6" t="n">
        <v>45755</v>
      </c>
      <c r="E59" s="6" t="n">
        <v>45760</v>
      </c>
      <c r="F59" s="2" t="n">
        <f aca="false">E59-D59+1</f>
        <v>6</v>
      </c>
    </row>
    <row r="60" customFormat="false" ht="15" hidden="false" customHeight="false" outlineLevel="0" collapsed="false">
      <c r="A60" s="2" t="s">
        <v>234</v>
      </c>
      <c r="B60" s="2" t="s">
        <v>118</v>
      </c>
      <c r="C60" s="2" t="s">
        <v>176</v>
      </c>
      <c r="D60" s="6" t="n">
        <v>45926</v>
      </c>
      <c r="E60" s="6" t="n">
        <v>45932</v>
      </c>
      <c r="F60" s="2" t="n">
        <f aca="false">E60-D60+1</f>
        <v>7</v>
      </c>
    </row>
    <row r="61" customFormat="false" ht="15" hidden="false" customHeight="false" outlineLevel="0" collapsed="false">
      <c r="A61" s="2" t="s">
        <v>235</v>
      </c>
      <c r="B61" s="2" t="s">
        <v>120</v>
      </c>
      <c r="C61" s="2" t="s">
        <v>172</v>
      </c>
      <c r="D61" s="6" t="n">
        <v>45665</v>
      </c>
      <c r="E61" s="6" t="n">
        <v>45673</v>
      </c>
      <c r="F61" s="2" t="n">
        <f aca="false">E61-D61+1</f>
        <v>9</v>
      </c>
    </row>
    <row r="62" customFormat="false" ht="15" hidden="false" customHeight="false" outlineLevel="0" collapsed="false">
      <c r="A62" s="2" t="s">
        <v>236</v>
      </c>
      <c r="B62" s="2" t="s">
        <v>121</v>
      </c>
      <c r="C62" s="2" t="s">
        <v>176</v>
      </c>
      <c r="D62" s="6" t="n">
        <v>45722</v>
      </c>
      <c r="E62" s="6" t="n">
        <v>45725</v>
      </c>
      <c r="F62" s="2" t="n">
        <f aca="false">E62-D62+1</f>
        <v>4</v>
      </c>
    </row>
    <row r="63" customFormat="false" ht="15" hidden="false" customHeight="false" outlineLevel="0" collapsed="false">
      <c r="A63" s="2" t="s">
        <v>237</v>
      </c>
      <c r="B63" s="2" t="s">
        <v>121</v>
      </c>
      <c r="C63" s="2" t="s">
        <v>176</v>
      </c>
      <c r="D63" s="6" t="n">
        <v>45883</v>
      </c>
      <c r="E63" s="6" t="n">
        <v>45887</v>
      </c>
      <c r="F63" s="2" t="n">
        <f aca="false">E63-D63+1</f>
        <v>5</v>
      </c>
    </row>
    <row r="64" customFormat="false" ht="15" hidden="false" customHeight="false" outlineLevel="0" collapsed="false">
      <c r="A64" s="2" t="s">
        <v>238</v>
      </c>
      <c r="B64" s="2" t="s">
        <v>125</v>
      </c>
      <c r="C64" s="2" t="s">
        <v>176</v>
      </c>
      <c r="D64" s="6" t="n">
        <v>45701</v>
      </c>
      <c r="E64" s="6" t="n">
        <v>45705</v>
      </c>
      <c r="F64" s="2" t="n">
        <f aca="false">E64-D64+1</f>
        <v>5</v>
      </c>
    </row>
    <row r="65" customFormat="false" ht="15" hidden="false" customHeight="false" outlineLevel="0" collapsed="false">
      <c r="A65" s="2" t="s">
        <v>239</v>
      </c>
      <c r="B65" s="2" t="s">
        <v>128</v>
      </c>
      <c r="C65" s="2" t="s">
        <v>172</v>
      </c>
      <c r="D65" s="6" t="n">
        <v>45785</v>
      </c>
      <c r="E65" s="6" t="n">
        <v>45786</v>
      </c>
      <c r="F65" s="2" t="n">
        <f aca="false">E65-D65+1</f>
        <v>2</v>
      </c>
    </row>
    <row r="66" customFormat="false" ht="15" hidden="false" customHeight="false" outlineLevel="0" collapsed="false">
      <c r="A66" s="2" t="s">
        <v>240</v>
      </c>
      <c r="B66" s="2" t="s">
        <v>128</v>
      </c>
      <c r="C66" s="2" t="s">
        <v>179</v>
      </c>
      <c r="D66" s="6" t="n">
        <v>45852</v>
      </c>
      <c r="E66" s="6" t="n">
        <v>45853</v>
      </c>
      <c r="F66" s="2" t="n">
        <f aca="false">E66-D66+1</f>
        <v>2</v>
      </c>
    </row>
    <row r="67" customFormat="false" ht="15" hidden="false" customHeight="false" outlineLevel="0" collapsed="false">
      <c r="A67" s="2" t="s">
        <v>241</v>
      </c>
      <c r="B67" s="2" t="s">
        <v>128</v>
      </c>
      <c r="C67" s="2" t="s">
        <v>172</v>
      </c>
      <c r="D67" s="6" t="n">
        <v>45975</v>
      </c>
      <c r="E67" s="6" t="n">
        <v>45975</v>
      </c>
      <c r="F67" s="2" t="n">
        <f aca="false">E67-D67+1</f>
        <v>1</v>
      </c>
    </row>
    <row r="68" customFormat="false" ht="15" hidden="false" customHeight="false" outlineLevel="0" collapsed="false">
      <c r="A68" s="2" t="s">
        <v>242</v>
      </c>
      <c r="B68" s="2" t="s">
        <v>128</v>
      </c>
      <c r="C68" s="2" t="s">
        <v>176</v>
      </c>
      <c r="D68" s="6" t="n">
        <v>45793</v>
      </c>
      <c r="E68" s="6" t="n">
        <v>45797</v>
      </c>
      <c r="F68" s="2" t="n">
        <f aca="false">E68-D68+1</f>
        <v>5</v>
      </c>
    </row>
    <row r="69" customFormat="false" ht="15" hidden="false" customHeight="false" outlineLevel="0" collapsed="false">
      <c r="A69" s="2" t="s">
        <v>243</v>
      </c>
      <c r="B69" s="2" t="s">
        <v>133</v>
      </c>
      <c r="C69" s="2" t="s">
        <v>176</v>
      </c>
      <c r="D69" s="6" t="n">
        <v>45807</v>
      </c>
      <c r="E69" s="6" t="n">
        <v>45812</v>
      </c>
      <c r="F69" s="2" t="n">
        <f aca="false">E69-D69+1</f>
        <v>6</v>
      </c>
    </row>
    <row r="70" customFormat="false" ht="15" hidden="false" customHeight="false" outlineLevel="0" collapsed="false">
      <c r="A70" s="2" t="s">
        <v>244</v>
      </c>
      <c r="B70" s="2" t="s">
        <v>134</v>
      </c>
      <c r="C70" s="2" t="s">
        <v>176</v>
      </c>
      <c r="D70" s="6" t="n">
        <v>46009</v>
      </c>
      <c r="E70" s="6" t="n">
        <v>46015</v>
      </c>
      <c r="F70" s="2" t="n">
        <f aca="false">E70-D70+1</f>
        <v>7</v>
      </c>
    </row>
    <row r="71" customFormat="false" ht="15" hidden="false" customHeight="false" outlineLevel="0" collapsed="false">
      <c r="A71" s="2" t="s">
        <v>245</v>
      </c>
      <c r="B71" s="2" t="s">
        <v>134</v>
      </c>
      <c r="C71" s="2" t="s">
        <v>172</v>
      </c>
      <c r="D71" s="6" t="n">
        <v>45936</v>
      </c>
      <c r="E71" s="6" t="n">
        <v>45939</v>
      </c>
      <c r="F71" s="2" t="n">
        <f aca="false">E71-D71+1</f>
        <v>4</v>
      </c>
    </row>
    <row r="72" customFormat="false" ht="15" hidden="false" customHeight="false" outlineLevel="0" collapsed="false">
      <c r="A72" s="2" t="s">
        <v>246</v>
      </c>
      <c r="B72" s="2" t="s">
        <v>138</v>
      </c>
      <c r="C72" s="2" t="s">
        <v>176</v>
      </c>
      <c r="D72" s="6" t="n">
        <v>45694</v>
      </c>
      <c r="E72" s="6" t="n">
        <v>45703</v>
      </c>
      <c r="F72" s="2" t="n">
        <f aca="false">E72-D72+1</f>
        <v>10</v>
      </c>
    </row>
    <row r="73" customFormat="false" ht="15" hidden="false" customHeight="false" outlineLevel="0" collapsed="false">
      <c r="A73" s="2" t="s">
        <v>247</v>
      </c>
      <c r="B73" s="2" t="s">
        <v>141</v>
      </c>
      <c r="C73" s="2" t="s">
        <v>200</v>
      </c>
      <c r="D73" s="6" t="n">
        <v>45914</v>
      </c>
      <c r="E73" s="6" t="n">
        <v>45916</v>
      </c>
      <c r="F73" s="2" t="n">
        <f aca="false">E73-D73+1</f>
        <v>3</v>
      </c>
    </row>
    <row r="74" customFormat="false" ht="15" hidden="false" customHeight="false" outlineLevel="0" collapsed="false">
      <c r="A74" s="2" t="s">
        <v>248</v>
      </c>
      <c r="B74" s="2" t="s">
        <v>141</v>
      </c>
      <c r="C74" s="2" t="s">
        <v>183</v>
      </c>
      <c r="D74" s="6" t="n">
        <v>45823</v>
      </c>
      <c r="E74" s="6" t="n">
        <v>45829</v>
      </c>
      <c r="F74" s="2" t="n">
        <f aca="false">E74-D74+1</f>
        <v>7</v>
      </c>
    </row>
    <row r="75" customFormat="false" ht="15" hidden="false" customHeight="false" outlineLevel="0" collapsed="false">
      <c r="A75" s="2" t="s">
        <v>249</v>
      </c>
      <c r="B75" s="2" t="s">
        <v>144</v>
      </c>
      <c r="C75" s="2" t="s">
        <v>179</v>
      </c>
      <c r="D75" s="6" t="n">
        <v>45952</v>
      </c>
      <c r="E75" s="6" t="n">
        <v>45954</v>
      </c>
      <c r="F75" s="2" t="n">
        <f aca="false">E75-D75+1</f>
        <v>3</v>
      </c>
    </row>
    <row r="76" customFormat="false" ht="15" hidden="false" customHeight="false" outlineLevel="0" collapsed="false">
      <c r="A76" s="2" t="s">
        <v>250</v>
      </c>
      <c r="B76" s="2" t="s">
        <v>144</v>
      </c>
      <c r="C76" s="2" t="s">
        <v>172</v>
      </c>
      <c r="D76" s="6" t="n">
        <v>45747</v>
      </c>
      <c r="E76" s="6" t="n">
        <v>45754</v>
      </c>
      <c r="F76" s="2" t="n">
        <f aca="false">E76-D76+1</f>
        <v>8</v>
      </c>
    </row>
    <row r="77" customFormat="false" ht="15" hidden="false" customHeight="false" outlineLevel="0" collapsed="false">
      <c r="A77" s="2" t="s">
        <v>251</v>
      </c>
      <c r="B77" s="2" t="s">
        <v>144</v>
      </c>
      <c r="C77" s="2" t="s">
        <v>172</v>
      </c>
      <c r="D77" s="6" t="n">
        <v>45957</v>
      </c>
      <c r="E77" s="6" t="n">
        <v>45963</v>
      </c>
      <c r="F77" s="2" t="n">
        <f aca="false">E77-D77+1</f>
        <v>7</v>
      </c>
    </row>
    <row r="78" customFormat="false" ht="15" hidden="false" customHeight="false" outlineLevel="0" collapsed="false">
      <c r="A78" s="2" t="s">
        <v>252</v>
      </c>
      <c r="B78" s="2" t="s">
        <v>144</v>
      </c>
      <c r="C78" s="2" t="s">
        <v>172</v>
      </c>
      <c r="D78" s="6" t="n">
        <v>45828</v>
      </c>
      <c r="E78" s="6" t="n">
        <v>45833</v>
      </c>
      <c r="F78" s="2" t="n">
        <f aca="false">E78-D78+1</f>
        <v>6</v>
      </c>
    </row>
    <row r="79" customFormat="false" ht="15" hidden="false" customHeight="false" outlineLevel="0" collapsed="false">
      <c r="A79" s="2" t="s">
        <v>253</v>
      </c>
      <c r="B79" s="2" t="s">
        <v>147</v>
      </c>
      <c r="C79" s="2" t="s">
        <v>176</v>
      </c>
      <c r="D79" s="6" t="n">
        <v>45901</v>
      </c>
      <c r="E79" s="6" t="n">
        <v>45903</v>
      </c>
      <c r="F79" s="2" t="n">
        <f aca="false">E79-D79+1</f>
        <v>3</v>
      </c>
    </row>
    <row r="80" customFormat="false" ht="15" hidden="false" customHeight="false" outlineLevel="0" collapsed="false">
      <c r="A80" s="2" t="s">
        <v>254</v>
      </c>
      <c r="B80" s="2" t="s">
        <v>148</v>
      </c>
      <c r="C80" s="2" t="s">
        <v>172</v>
      </c>
      <c r="D80" s="6" t="n">
        <v>45749</v>
      </c>
      <c r="E80" s="6" t="n">
        <v>45757</v>
      </c>
      <c r="F80" s="2" t="n">
        <f aca="false">E80-D80+1</f>
        <v>9</v>
      </c>
    </row>
    <row r="81" customFormat="false" ht="15" hidden="false" customHeight="false" outlineLevel="0" collapsed="false">
      <c r="A81" s="2" t="s">
        <v>255</v>
      </c>
      <c r="B81" s="2" t="s">
        <v>149</v>
      </c>
      <c r="C81" s="2" t="s">
        <v>172</v>
      </c>
      <c r="D81" s="6" t="n">
        <v>45931</v>
      </c>
      <c r="E81" s="6" t="n">
        <v>45940</v>
      </c>
      <c r="F81" s="2" t="n">
        <f aca="false">E81-D81+1</f>
        <v>10</v>
      </c>
    </row>
    <row r="82" customFormat="false" ht="15" hidden="false" customHeight="false" outlineLevel="0" collapsed="false">
      <c r="A82" s="2" t="s">
        <v>256</v>
      </c>
      <c r="B82" s="2" t="s">
        <v>150</v>
      </c>
      <c r="C82" s="2" t="s">
        <v>172</v>
      </c>
      <c r="D82" s="6" t="n">
        <v>45831</v>
      </c>
      <c r="E82" s="6" t="n">
        <v>45835</v>
      </c>
      <c r="F82" s="2" t="n">
        <f aca="false">E82-D82+1</f>
        <v>5</v>
      </c>
    </row>
    <row r="83" customFormat="false" ht="15" hidden="false" customHeight="false" outlineLevel="0" collapsed="false">
      <c r="A83" s="2" t="s">
        <v>257</v>
      </c>
      <c r="B83" s="2" t="s">
        <v>150</v>
      </c>
      <c r="C83" s="2" t="s">
        <v>172</v>
      </c>
      <c r="D83" s="6" t="n">
        <v>45886</v>
      </c>
      <c r="E83" s="6" t="n">
        <v>45888</v>
      </c>
      <c r="F83" s="2" t="n">
        <f aca="false">E83-D83+1</f>
        <v>3</v>
      </c>
    </row>
    <row r="84" customFormat="false" ht="15" hidden="false" customHeight="false" outlineLevel="0" collapsed="false">
      <c r="A84" s="2" t="s">
        <v>258</v>
      </c>
      <c r="B84" s="2" t="s">
        <v>150</v>
      </c>
      <c r="C84" s="2" t="s">
        <v>172</v>
      </c>
      <c r="D84" s="6" t="n">
        <v>45879</v>
      </c>
      <c r="E84" s="6" t="n">
        <v>45880</v>
      </c>
      <c r="F84" s="2" t="n">
        <f aca="false">E84-D84+1</f>
        <v>2</v>
      </c>
    </row>
    <row r="85" customFormat="false" ht="15" hidden="false" customHeight="false" outlineLevel="0" collapsed="false">
      <c r="A85" s="2" t="s">
        <v>259</v>
      </c>
      <c r="B85" s="2" t="s">
        <v>151</v>
      </c>
      <c r="C85" s="2" t="s">
        <v>176</v>
      </c>
      <c r="D85" s="6" t="n">
        <v>45908</v>
      </c>
      <c r="E85" s="6" t="n">
        <v>45916</v>
      </c>
      <c r="F85" s="2" t="n">
        <f aca="false">E85-D85+1</f>
        <v>9</v>
      </c>
    </row>
    <row r="86" customFormat="false" ht="15" hidden="false" customHeight="false" outlineLevel="0" collapsed="false">
      <c r="A86" s="2" t="s">
        <v>260</v>
      </c>
      <c r="B86" s="2" t="s">
        <v>152</v>
      </c>
      <c r="C86" s="2" t="s">
        <v>172</v>
      </c>
      <c r="D86" s="6" t="n">
        <v>45850</v>
      </c>
      <c r="E86" s="6" t="n">
        <v>45859</v>
      </c>
      <c r="F86" s="2" t="n">
        <f aca="false">E86-D86+1</f>
        <v>10</v>
      </c>
    </row>
    <row r="87" customFormat="false" ht="15" hidden="false" customHeight="false" outlineLevel="0" collapsed="false">
      <c r="A87" s="2" t="s">
        <v>261</v>
      </c>
      <c r="B87" s="2" t="s">
        <v>153</v>
      </c>
      <c r="C87" s="2" t="s">
        <v>179</v>
      </c>
      <c r="D87" s="6" t="n">
        <v>45919</v>
      </c>
      <c r="E87" s="6" t="n">
        <v>45921</v>
      </c>
      <c r="F87" s="2" t="n">
        <f aca="false">E87-D87+1</f>
        <v>3</v>
      </c>
    </row>
    <row r="88" customFormat="false" ht="15" hidden="false" customHeight="false" outlineLevel="0" collapsed="false">
      <c r="A88" s="2" t="s">
        <v>262</v>
      </c>
      <c r="B88" s="2" t="s">
        <v>157</v>
      </c>
      <c r="C88" s="2" t="s">
        <v>172</v>
      </c>
      <c r="D88" s="6" t="n">
        <v>45968</v>
      </c>
      <c r="E88" s="6" t="n">
        <v>45977</v>
      </c>
      <c r="F88" s="2" t="n">
        <f aca="false">E88-D88+1</f>
        <v>10</v>
      </c>
    </row>
    <row r="89" customFormat="false" ht="15" hidden="false" customHeight="false" outlineLevel="0" collapsed="false">
      <c r="A89" s="2" t="s">
        <v>263</v>
      </c>
      <c r="B89" s="2" t="s">
        <v>158</v>
      </c>
      <c r="C89" s="2" t="s">
        <v>172</v>
      </c>
      <c r="D89" s="6" t="n">
        <v>46007</v>
      </c>
      <c r="E89" s="6" t="n">
        <v>46015</v>
      </c>
      <c r="F89" s="2" t="n">
        <f aca="false">E89-D89+1</f>
        <v>9</v>
      </c>
    </row>
    <row r="90" customFormat="false" ht="15" hidden="false" customHeight="false" outlineLevel="0" collapsed="false">
      <c r="A90" s="2" t="s">
        <v>264</v>
      </c>
      <c r="B90" s="2" t="s">
        <v>158</v>
      </c>
      <c r="C90" s="2" t="s">
        <v>200</v>
      </c>
      <c r="D90" s="6" t="n">
        <v>45927</v>
      </c>
      <c r="E90" s="6" t="n">
        <v>45941</v>
      </c>
      <c r="F90" s="2" t="n">
        <f aca="false">E90-D90+1</f>
        <v>15</v>
      </c>
    </row>
    <row r="91" customFormat="false" ht="15" hidden="false" customHeight="false" outlineLevel="0" collapsed="false">
      <c r="A91" s="2" t="s">
        <v>265</v>
      </c>
      <c r="B91" s="2" t="s">
        <v>161</v>
      </c>
      <c r="C91" s="2" t="s">
        <v>176</v>
      </c>
      <c r="D91" s="6" t="n">
        <v>46002</v>
      </c>
      <c r="E91" s="6" t="n">
        <v>46010</v>
      </c>
      <c r="F91" s="2" t="n">
        <f aca="false">E91-D91+1</f>
        <v>9</v>
      </c>
    </row>
    <row r="92" customFormat="false" ht="15" hidden="false" customHeight="false" outlineLevel="0" collapsed="false">
      <c r="A92" s="2" t="s">
        <v>266</v>
      </c>
      <c r="B92" s="2" t="s">
        <v>161</v>
      </c>
      <c r="C92" s="2" t="s">
        <v>176</v>
      </c>
      <c r="D92" s="6" t="n">
        <v>45903</v>
      </c>
      <c r="E92" s="6" t="n">
        <v>45913</v>
      </c>
      <c r="F92" s="2" t="n">
        <f aca="false">E92-D92+1</f>
        <v>11</v>
      </c>
    </row>
    <row r="93" customFormat="false" ht="15" hidden="false" customHeight="false" outlineLevel="0" collapsed="false">
      <c r="A93" s="2" t="s">
        <v>267</v>
      </c>
      <c r="B93" s="2" t="s">
        <v>162</v>
      </c>
      <c r="C93" s="2" t="s">
        <v>172</v>
      </c>
      <c r="D93" s="6" t="n">
        <v>45983</v>
      </c>
      <c r="E93" s="6" t="n">
        <v>45990</v>
      </c>
      <c r="F93" s="2" t="n">
        <f aca="false">E93-D93+1</f>
        <v>8</v>
      </c>
    </row>
    <row r="94" customFormat="false" ht="15" hidden="false" customHeight="false" outlineLevel="0" collapsed="false">
      <c r="A94" s="2" t="s">
        <v>268</v>
      </c>
      <c r="B94" s="2" t="s">
        <v>162</v>
      </c>
      <c r="C94" s="2" t="s">
        <v>183</v>
      </c>
      <c r="D94" s="6" t="n">
        <v>45935</v>
      </c>
      <c r="E94" s="6" t="n">
        <v>45949</v>
      </c>
      <c r="F94" s="2" t="n">
        <f aca="false">E94-D94+1</f>
        <v>15</v>
      </c>
    </row>
    <row r="95" customFormat="false" ht="15" hidden="false" customHeight="false" outlineLevel="0" collapsed="false">
      <c r="A95" s="2" t="s">
        <v>269</v>
      </c>
      <c r="B95" s="2" t="s">
        <v>162</v>
      </c>
      <c r="C95" s="2" t="s">
        <v>176</v>
      </c>
      <c r="D95" s="6" t="n">
        <v>45958</v>
      </c>
      <c r="E95" s="6" t="n">
        <v>45966</v>
      </c>
      <c r="F95" s="2" t="n">
        <f aca="false">E95-D95+1</f>
        <v>9</v>
      </c>
    </row>
    <row r="96" customFormat="false" ht="15" hidden="false" customHeight="false" outlineLevel="0" collapsed="false">
      <c r="A96" s="2" t="s">
        <v>270</v>
      </c>
      <c r="B96" s="2" t="s">
        <v>163</v>
      </c>
      <c r="C96" s="2" t="s">
        <v>172</v>
      </c>
      <c r="D96" s="6" t="n">
        <v>45952</v>
      </c>
      <c r="E96" s="6" t="n">
        <v>45955</v>
      </c>
      <c r="F96" s="2" t="n">
        <f aca="false">E96-D96+1</f>
        <v>4</v>
      </c>
    </row>
    <row r="97" customFormat="false" ht="15" hidden="false" customHeight="false" outlineLevel="0" collapsed="false">
      <c r="A97" s="2" t="s">
        <v>271</v>
      </c>
      <c r="B97" s="2" t="s">
        <v>163</v>
      </c>
      <c r="C97" s="2" t="s">
        <v>176</v>
      </c>
      <c r="D97" s="6" t="n">
        <v>45999</v>
      </c>
      <c r="E97" s="6" t="n">
        <v>46013</v>
      </c>
      <c r="F97" s="2" t="n">
        <f aca="false">E97-D97+1</f>
        <v>15</v>
      </c>
    </row>
    <row r="98" customFormat="false" ht="15" hidden="false" customHeight="false" outlineLevel="0" collapsed="false">
      <c r="A98" s="2" t="s">
        <v>272</v>
      </c>
      <c r="B98" s="2" t="s">
        <v>163</v>
      </c>
      <c r="C98" s="2" t="s">
        <v>172</v>
      </c>
      <c r="D98" s="6" t="n">
        <v>45982</v>
      </c>
      <c r="E98" s="6" t="n">
        <v>45982</v>
      </c>
      <c r="F98" s="2" t="n">
        <f aca="false">E98-D98+1</f>
        <v>1</v>
      </c>
    </row>
    <row r="99" customFormat="false" ht="15" hidden="false" customHeight="false" outlineLevel="0" collapsed="false">
      <c r="A99" s="2" t="s">
        <v>273</v>
      </c>
      <c r="B99" s="2" t="s">
        <v>164</v>
      </c>
      <c r="C99" s="2" t="s">
        <v>172</v>
      </c>
      <c r="D99" s="6" t="n">
        <v>45969</v>
      </c>
      <c r="E99" s="6" t="n">
        <v>45972</v>
      </c>
      <c r="F99" s="2" t="n">
        <f aca="false">E99-D99+1</f>
        <v>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2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1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17"/>
    <col collapsed="false" customWidth="true" hidden="false" outlineLevel="0" max="12" min="10" style="0" width="16"/>
  </cols>
  <sheetData>
    <row r="1" customFormat="false" ht="15" hidden="false" customHeight="false" outlineLevel="0" collapsed="false">
      <c r="A1" s="5" t="s">
        <v>274</v>
      </c>
      <c r="B1" s="5" t="s">
        <v>20</v>
      </c>
      <c r="C1" s="5" t="s">
        <v>24</v>
      </c>
      <c r="D1" s="5" t="s">
        <v>23</v>
      </c>
      <c r="E1" s="5" t="s">
        <v>275</v>
      </c>
      <c r="F1" s="5" t="s">
        <v>276</v>
      </c>
      <c r="G1" s="5" t="s">
        <v>277</v>
      </c>
      <c r="H1" s="5" t="s">
        <v>278</v>
      </c>
      <c r="I1" s="5" t="s">
        <v>279</v>
      </c>
      <c r="J1" s="5" t="s">
        <v>280</v>
      </c>
      <c r="K1" s="5" t="s">
        <v>281</v>
      </c>
      <c r="L1" s="7" t="s">
        <v>282</v>
      </c>
    </row>
    <row r="2" customFormat="false" ht="15" hidden="false" customHeight="false" outlineLevel="0" collapsed="false">
      <c r="A2" s="2" t="s">
        <v>283</v>
      </c>
      <c r="B2" s="2" t="s">
        <v>147</v>
      </c>
      <c r="C2" s="2" t="s">
        <v>95</v>
      </c>
      <c r="D2" s="2" t="s">
        <v>33</v>
      </c>
      <c r="E2" s="6" t="n">
        <v>45661</v>
      </c>
      <c r="F2" s="6" t="n">
        <v>45678</v>
      </c>
      <c r="G2" s="6" t="n">
        <v>45682</v>
      </c>
      <c r="H2" s="6" t="n">
        <v>45696</v>
      </c>
      <c r="I2" s="2" t="s">
        <v>284</v>
      </c>
      <c r="J2" s="2" t="n">
        <v>1200</v>
      </c>
      <c r="K2" s="2" t="n">
        <f aca="false">IF(G2="","",G2-F2)</f>
        <v>4</v>
      </c>
      <c r="L2" s="2" t="str">
        <f aca="false">IF(H2="",COUNTIF($H$2:H2,""),"")</f>
        <v/>
      </c>
    </row>
    <row r="3" customFormat="false" ht="15" hidden="false" customHeight="false" outlineLevel="0" collapsed="false">
      <c r="A3" s="2" t="s">
        <v>285</v>
      </c>
      <c r="B3" s="2" t="s">
        <v>148</v>
      </c>
      <c r="C3" s="2" t="s">
        <v>90</v>
      </c>
      <c r="D3" s="2" t="s">
        <v>39</v>
      </c>
      <c r="E3" s="6" t="n">
        <v>45631</v>
      </c>
      <c r="F3" s="6" t="n">
        <v>45640</v>
      </c>
      <c r="G3" s="6" t="n">
        <v>45690</v>
      </c>
      <c r="H3" s="6" t="n">
        <v>45698</v>
      </c>
      <c r="I3" s="2" t="s">
        <v>286</v>
      </c>
      <c r="J3" s="2" t="n">
        <v>4500</v>
      </c>
      <c r="K3" s="2" t="n">
        <f aca="false">IF(G3="","",G3-F3)</f>
        <v>50</v>
      </c>
      <c r="L3" s="2" t="str">
        <f aca="false">IF(H3="",COUNTIF($H$2:H3,""),"")</f>
        <v/>
      </c>
    </row>
    <row r="4" customFormat="false" ht="15" hidden="false" customHeight="false" outlineLevel="0" collapsed="false">
      <c r="A4" s="2" t="s">
        <v>287</v>
      </c>
      <c r="B4" s="2" t="s">
        <v>149</v>
      </c>
      <c r="C4" s="2" t="s">
        <v>45</v>
      </c>
      <c r="D4" s="2" t="s">
        <v>44</v>
      </c>
      <c r="E4" s="6" t="n">
        <v>45687</v>
      </c>
      <c r="F4" s="6" t="n">
        <v>45700</v>
      </c>
      <c r="G4" s="6" t="n">
        <v>45731</v>
      </c>
      <c r="H4" s="6" t="n">
        <v>45746</v>
      </c>
      <c r="I4" s="2" t="s">
        <v>284</v>
      </c>
      <c r="J4" s="2" t="n">
        <v>0</v>
      </c>
      <c r="K4" s="2" t="n">
        <f aca="false">IF(G4="","",G4-F4)</f>
        <v>31</v>
      </c>
      <c r="L4" s="2" t="str">
        <f aca="false">IF(H4="",COUNTIF($H$2:H4,""),"")</f>
        <v/>
      </c>
    </row>
    <row r="5" customFormat="false" ht="15" hidden="false" customHeight="false" outlineLevel="0" collapsed="false">
      <c r="A5" s="2" t="s">
        <v>288</v>
      </c>
      <c r="B5" s="2" t="s">
        <v>150</v>
      </c>
      <c r="C5" s="2" t="s">
        <v>40</v>
      </c>
      <c r="D5" s="2" t="s">
        <v>39</v>
      </c>
      <c r="E5" s="6" t="n">
        <v>45716</v>
      </c>
      <c r="F5" s="6" t="n">
        <v>45726</v>
      </c>
      <c r="G5" s="6" t="n">
        <v>45758</v>
      </c>
      <c r="H5" s="6" t="n">
        <v>45764</v>
      </c>
      <c r="I5" s="2" t="s">
        <v>286</v>
      </c>
      <c r="J5" s="2" t="n">
        <v>4500</v>
      </c>
      <c r="K5" s="2" t="n">
        <f aca="false">IF(G5="","",G5-F5)</f>
        <v>32</v>
      </c>
      <c r="L5" s="2" t="str">
        <f aca="false">IF(H5="",COUNTIF($H$2:H5,""),"")</f>
        <v/>
      </c>
    </row>
    <row r="6" customFormat="false" ht="15" hidden="false" customHeight="false" outlineLevel="0" collapsed="false">
      <c r="A6" s="2" t="s">
        <v>289</v>
      </c>
      <c r="B6" s="2" t="s">
        <v>151</v>
      </c>
      <c r="C6" s="2" t="s">
        <v>84</v>
      </c>
      <c r="D6" s="2" t="s">
        <v>71</v>
      </c>
      <c r="E6" s="6" t="n">
        <v>45711</v>
      </c>
      <c r="F6" s="6" t="n">
        <v>45725</v>
      </c>
      <c r="G6" s="6" t="n">
        <v>45763</v>
      </c>
      <c r="H6" s="6" t="n">
        <v>45778</v>
      </c>
      <c r="I6" s="2" t="s">
        <v>286</v>
      </c>
      <c r="J6" s="2" t="n">
        <v>3200</v>
      </c>
      <c r="K6" s="2" t="n">
        <f aca="false">IF(G6="","",G6-F6)</f>
        <v>38</v>
      </c>
      <c r="L6" s="2" t="str">
        <f aca="false">IF(H6="",COUNTIF($H$2:H6,""),"")</f>
        <v/>
      </c>
    </row>
    <row r="7" customFormat="false" ht="15" hidden="false" customHeight="false" outlineLevel="0" collapsed="false">
      <c r="A7" s="2" t="s">
        <v>290</v>
      </c>
      <c r="B7" s="2" t="s">
        <v>152</v>
      </c>
      <c r="C7" s="2" t="s">
        <v>62</v>
      </c>
      <c r="D7" s="2" t="s">
        <v>39</v>
      </c>
      <c r="E7" s="6" t="n">
        <v>45743</v>
      </c>
      <c r="F7" s="6" t="n">
        <v>45757</v>
      </c>
      <c r="G7" s="6" t="n">
        <v>45794</v>
      </c>
      <c r="H7" s="6" t="n">
        <v>45802</v>
      </c>
      <c r="I7" s="2" t="s">
        <v>284</v>
      </c>
      <c r="J7" s="2" t="n">
        <v>3200</v>
      </c>
      <c r="K7" s="2" t="n">
        <f aca="false">IF(G7="","",G7-F7)</f>
        <v>37</v>
      </c>
      <c r="L7" s="2" t="str">
        <f aca="false">IF(H7="",COUNTIF($H$2:H7,""),"")</f>
        <v/>
      </c>
    </row>
    <row r="8" customFormat="false" ht="15" hidden="false" customHeight="false" outlineLevel="0" collapsed="false">
      <c r="A8" s="2" t="s">
        <v>291</v>
      </c>
      <c r="B8" s="2" t="s">
        <v>153</v>
      </c>
      <c r="C8" s="2" t="s">
        <v>156</v>
      </c>
      <c r="D8" s="2" t="s">
        <v>126</v>
      </c>
      <c r="E8" s="6" t="n">
        <v>45777</v>
      </c>
      <c r="F8" s="6" t="n">
        <v>45789</v>
      </c>
      <c r="G8" s="6" t="n">
        <v>45802</v>
      </c>
      <c r="H8" s="6" t="n">
        <v>45813</v>
      </c>
      <c r="I8" s="2" t="s">
        <v>292</v>
      </c>
      <c r="J8" s="2" t="n">
        <v>2500</v>
      </c>
      <c r="K8" s="2" t="n">
        <f aca="false">IF(G8="","",G8-F8)</f>
        <v>13</v>
      </c>
      <c r="L8" s="2" t="str">
        <f aca="false">IF(H8="",COUNTIF($H$2:H8,""),"")</f>
        <v/>
      </c>
    </row>
    <row r="9" customFormat="false" ht="15" hidden="false" customHeight="false" outlineLevel="0" collapsed="false">
      <c r="A9" s="2" t="s">
        <v>293</v>
      </c>
      <c r="B9" s="2" t="s">
        <v>157</v>
      </c>
      <c r="C9" s="2" t="s">
        <v>45</v>
      </c>
      <c r="D9" s="2" t="s">
        <v>44</v>
      </c>
      <c r="E9" s="6" t="n">
        <v>45770</v>
      </c>
      <c r="F9" s="6" t="n">
        <v>45784</v>
      </c>
      <c r="G9" s="6" t="n">
        <v>45813</v>
      </c>
      <c r="H9" s="6" t="n">
        <v>45818</v>
      </c>
      <c r="I9" s="2" t="s">
        <v>286</v>
      </c>
      <c r="J9" s="2" t="n">
        <v>3200</v>
      </c>
      <c r="K9" s="2" t="n">
        <f aca="false">IF(G9="","",G9-F9)</f>
        <v>29</v>
      </c>
      <c r="L9" s="2" t="str">
        <f aca="false">IF(H9="",COUNTIF($H$2:H9,""),"")</f>
        <v/>
      </c>
    </row>
    <row r="10" customFormat="false" ht="15" hidden="false" customHeight="false" outlineLevel="0" collapsed="false">
      <c r="A10" s="2" t="s">
        <v>294</v>
      </c>
      <c r="B10" s="2" t="s">
        <v>158</v>
      </c>
      <c r="C10" s="2" t="s">
        <v>123</v>
      </c>
      <c r="D10" s="2" t="s">
        <v>44</v>
      </c>
      <c r="E10" s="6" t="n">
        <v>45836</v>
      </c>
      <c r="F10" s="6" t="n">
        <v>45842</v>
      </c>
      <c r="G10" s="6" t="n">
        <v>45852</v>
      </c>
      <c r="H10" s="6" t="n">
        <v>45866</v>
      </c>
      <c r="I10" s="2" t="s">
        <v>286</v>
      </c>
      <c r="J10" s="2" t="n">
        <v>4500</v>
      </c>
      <c r="K10" s="2" t="n">
        <f aca="false">IF(G10="","",G10-F10)</f>
        <v>10</v>
      </c>
      <c r="L10" s="2" t="str">
        <f aca="false">IF(H10="",COUNTIF($H$2:H10,""),"")</f>
        <v/>
      </c>
    </row>
    <row r="11" customFormat="false" ht="15" hidden="false" customHeight="false" outlineLevel="0" collapsed="false">
      <c r="A11" s="2" t="s">
        <v>295</v>
      </c>
      <c r="B11" s="2" t="s">
        <v>160</v>
      </c>
      <c r="C11" s="2" t="s">
        <v>95</v>
      </c>
      <c r="D11" s="2" t="s">
        <v>33</v>
      </c>
      <c r="E11" s="6" t="n">
        <v>45839</v>
      </c>
      <c r="F11" s="6" t="n">
        <v>45855</v>
      </c>
      <c r="G11" s="6" t="n">
        <v>45875</v>
      </c>
      <c r="H11" s="6" t="n">
        <v>45883</v>
      </c>
      <c r="I11" s="2" t="s">
        <v>292</v>
      </c>
      <c r="J11" s="2" t="n">
        <v>1200</v>
      </c>
      <c r="K11" s="2" t="n">
        <f aca="false">IF(G11="","",G11-F11)</f>
        <v>20</v>
      </c>
      <c r="L11" s="2" t="str">
        <f aca="false">IF(H11="",COUNTIF($H$2:H11,""),"")</f>
        <v/>
      </c>
    </row>
    <row r="12" customFormat="false" ht="15" hidden="false" customHeight="false" outlineLevel="0" collapsed="false">
      <c r="A12" s="2" t="s">
        <v>296</v>
      </c>
      <c r="B12" s="2" t="s">
        <v>161</v>
      </c>
      <c r="C12" s="2" t="s">
        <v>45</v>
      </c>
      <c r="D12" s="2" t="s">
        <v>44</v>
      </c>
      <c r="E12" s="6" t="n">
        <v>45853</v>
      </c>
      <c r="F12" s="6" t="n">
        <v>45862</v>
      </c>
      <c r="G12" s="6" t="n">
        <v>45884</v>
      </c>
      <c r="H12" s="6" t="n">
        <v>45899</v>
      </c>
      <c r="I12" s="2" t="s">
        <v>297</v>
      </c>
      <c r="J12" s="2" t="n">
        <v>0</v>
      </c>
      <c r="K12" s="2" t="n">
        <f aca="false">IF(G12="","",G12-F12)</f>
        <v>22</v>
      </c>
      <c r="L12" s="2" t="str">
        <f aca="false">IF(H12="",COUNTIF($H$2:H12,""),"")</f>
        <v/>
      </c>
    </row>
    <row r="13" customFormat="false" ht="15" hidden="false" customHeight="false" outlineLevel="0" collapsed="false">
      <c r="A13" s="2" t="s">
        <v>298</v>
      </c>
      <c r="B13" s="2" t="s">
        <v>162</v>
      </c>
      <c r="C13" s="2" t="s">
        <v>62</v>
      </c>
      <c r="D13" s="2" t="s">
        <v>39</v>
      </c>
      <c r="E13" s="6" t="n">
        <v>45867</v>
      </c>
      <c r="F13" s="6" t="n">
        <v>45886</v>
      </c>
      <c r="G13" s="6" t="n">
        <v>45911</v>
      </c>
      <c r="H13" s="6" t="n">
        <v>45916</v>
      </c>
      <c r="I13" s="2" t="s">
        <v>299</v>
      </c>
      <c r="J13" s="2" t="n">
        <v>2500</v>
      </c>
      <c r="K13" s="2" t="n">
        <f aca="false">IF(G13="","",G13-F13)</f>
        <v>25</v>
      </c>
      <c r="L13" s="2" t="str">
        <f aca="false">IF(H13="",COUNTIF($H$2:H13,""),"")</f>
        <v/>
      </c>
    </row>
    <row r="14" customFormat="false" ht="15" hidden="false" customHeight="false" outlineLevel="0" collapsed="false">
      <c r="A14" s="2" t="s">
        <v>300</v>
      </c>
      <c r="B14" s="2" t="s">
        <v>163</v>
      </c>
      <c r="C14" s="2" t="s">
        <v>127</v>
      </c>
      <c r="D14" s="2" t="s">
        <v>126</v>
      </c>
      <c r="E14" s="6" t="n">
        <v>45909</v>
      </c>
      <c r="F14" s="6" t="n">
        <v>45923</v>
      </c>
      <c r="G14" s="6" t="n">
        <v>45934</v>
      </c>
      <c r="H14" s="6" t="n">
        <v>45944</v>
      </c>
      <c r="I14" s="2" t="s">
        <v>299</v>
      </c>
      <c r="J14" s="2" t="n">
        <v>3200</v>
      </c>
      <c r="K14" s="2" t="n">
        <f aca="false">IF(G14="","",G14-F14)</f>
        <v>11</v>
      </c>
      <c r="L14" s="2" t="str">
        <f aca="false">IF(H14="",COUNTIF($H$2:H14,""),"")</f>
        <v/>
      </c>
    </row>
    <row r="15" customFormat="false" ht="15" hidden="false" customHeight="false" outlineLevel="0" collapsed="false">
      <c r="A15" s="2" t="s">
        <v>301</v>
      </c>
      <c r="B15" s="2" t="s">
        <v>164</v>
      </c>
      <c r="C15" s="2" t="s">
        <v>98</v>
      </c>
      <c r="D15" s="2" t="s">
        <v>71</v>
      </c>
      <c r="E15" s="6" t="n">
        <v>45909</v>
      </c>
      <c r="F15" s="6" t="n">
        <v>45918</v>
      </c>
      <c r="G15" s="6" t="n">
        <v>45938</v>
      </c>
      <c r="H15" s="6" t="n">
        <v>45951</v>
      </c>
      <c r="I15" s="2" t="s">
        <v>292</v>
      </c>
      <c r="J15" s="2" t="n">
        <v>2500</v>
      </c>
      <c r="K15" s="2" t="n">
        <f aca="false">IF(G15="","",G15-F15)</f>
        <v>20</v>
      </c>
      <c r="L15" s="2" t="str">
        <f aca="false">IF(H15="",COUNTIF($H$2:H15,""),"")</f>
        <v/>
      </c>
    </row>
    <row r="16" customFormat="false" ht="15" hidden="false" customHeight="false" outlineLevel="0" collapsed="false">
      <c r="A16" s="2" t="s">
        <v>302</v>
      </c>
      <c r="B16" s="2" t="s">
        <v>165</v>
      </c>
      <c r="C16" s="2" t="s">
        <v>95</v>
      </c>
      <c r="D16" s="2" t="s">
        <v>33</v>
      </c>
      <c r="E16" s="6" t="n">
        <v>45901</v>
      </c>
      <c r="F16" s="6" t="n">
        <v>45914</v>
      </c>
      <c r="G16" s="6" t="n">
        <v>45956</v>
      </c>
      <c r="H16" s="6" t="n">
        <v>45963</v>
      </c>
      <c r="I16" s="2" t="s">
        <v>284</v>
      </c>
      <c r="J16" s="2" t="n">
        <v>1800</v>
      </c>
      <c r="K16" s="2" t="n">
        <f aca="false">IF(G16="","",G16-F16)</f>
        <v>42</v>
      </c>
      <c r="L16" s="2" t="str">
        <f aca="false">IF(H16="",COUNTIF($H$2:H16,""),"")</f>
        <v/>
      </c>
    </row>
    <row r="17" customFormat="false" ht="15" hidden="false" customHeight="false" outlineLevel="0" collapsed="false">
      <c r="A17" s="2" t="s">
        <v>303</v>
      </c>
      <c r="B17" s="2"/>
      <c r="C17" s="2" t="s">
        <v>67</v>
      </c>
      <c r="D17" s="2" t="s">
        <v>57</v>
      </c>
      <c r="E17" s="6" t="n">
        <v>45974</v>
      </c>
      <c r="F17" s="2"/>
      <c r="G17" s="2"/>
      <c r="H17" s="2"/>
      <c r="I17" s="2" t="s">
        <v>297</v>
      </c>
      <c r="J17" s="2"/>
      <c r="K17" s="2" t="str">
        <f aca="false">IF(G17="","",G17-F17)</f>
        <v/>
      </c>
      <c r="L17" s="2" t="n">
        <f aca="false">IF(H17="",COUNTIF($H$2:H17,""),"")</f>
        <v>1</v>
      </c>
    </row>
    <row r="18" customFormat="false" ht="15" hidden="false" customHeight="false" outlineLevel="0" collapsed="false">
      <c r="A18" s="2" t="s">
        <v>304</v>
      </c>
      <c r="B18" s="2"/>
      <c r="C18" s="2" t="s">
        <v>53</v>
      </c>
      <c r="D18" s="2" t="s">
        <v>52</v>
      </c>
      <c r="E18" s="6" t="n">
        <v>45949</v>
      </c>
      <c r="F18" s="2"/>
      <c r="G18" s="2"/>
      <c r="H18" s="2"/>
      <c r="I18" s="2" t="s">
        <v>299</v>
      </c>
      <c r="J18" s="2"/>
      <c r="K18" s="2" t="str">
        <f aca="false">IF(G18="","",G18-F18)</f>
        <v/>
      </c>
      <c r="L18" s="2" t="n">
        <f aca="false">IF(H18="",COUNTIF($H$2:H18,""),"")</f>
        <v>2</v>
      </c>
    </row>
    <row r="19" customFormat="false" ht="15" hidden="false" customHeight="false" outlineLevel="0" collapsed="false">
      <c r="A19" s="2" t="s">
        <v>305</v>
      </c>
      <c r="B19" s="2"/>
      <c r="C19" s="2" t="s">
        <v>112</v>
      </c>
      <c r="D19" s="2" t="s">
        <v>57</v>
      </c>
      <c r="E19" s="6" t="n">
        <v>45981</v>
      </c>
      <c r="F19" s="2"/>
      <c r="G19" s="2"/>
      <c r="H19" s="2"/>
      <c r="I19" s="2" t="s">
        <v>292</v>
      </c>
      <c r="J19" s="2"/>
      <c r="K19" s="2" t="str">
        <f aca="false">IF(G19="","",G19-F19)</f>
        <v/>
      </c>
      <c r="L19" s="2" t="n">
        <f aca="false">IF(H19="",COUNTIF($H$2:H19,""),"")</f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08080"/>
    <pageSetUpPr fitToPage="false"/>
  </sheetPr>
  <dimension ref="A1:F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8"/>
    <col collapsed="false" customWidth="true" hidden="false" outlineLevel="0" max="5" min="4" style="0" width="11"/>
    <col collapsed="false" customWidth="true" hidden="false" outlineLevel="0" max="6" min="6" style="0" width="14"/>
  </cols>
  <sheetData>
    <row r="1" customFormat="false" ht="15" hidden="false" customHeight="false" outlineLevel="0" collapsed="false">
      <c r="A1" s="5" t="s">
        <v>306</v>
      </c>
      <c r="B1" s="5" t="s">
        <v>20</v>
      </c>
      <c r="C1" s="5" t="s">
        <v>307</v>
      </c>
      <c r="D1" s="5" t="s">
        <v>308</v>
      </c>
      <c r="E1" s="5" t="s">
        <v>309</v>
      </c>
      <c r="F1" s="5" t="s">
        <v>310</v>
      </c>
    </row>
    <row r="2" customFormat="false" ht="15" hidden="false" customHeight="false" outlineLevel="0" collapsed="false">
      <c r="A2" s="2" t="s">
        <v>311</v>
      </c>
      <c r="B2" s="2" t="s">
        <v>36</v>
      </c>
      <c r="C2" s="2" t="s">
        <v>312</v>
      </c>
      <c r="D2" s="2" t="n">
        <v>35</v>
      </c>
      <c r="E2" s="2" t="n">
        <v>1225</v>
      </c>
      <c r="F2" s="6" t="n">
        <v>45793</v>
      </c>
    </row>
    <row r="3" customFormat="false" ht="15" hidden="false" customHeight="false" outlineLevel="0" collapsed="false">
      <c r="A3" s="2" t="s">
        <v>313</v>
      </c>
      <c r="B3" s="2" t="s">
        <v>41</v>
      </c>
      <c r="C3" s="2" t="s">
        <v>314</v>
      </c>
      <c r="D3" s="2" t="n">
        <v>14</v>
      </c>
      <c r="E3" s="2" t="n">
        <v>1120</v>
      </c>
      <c r="F3" s="6" t="n">
        <v>46002</v>
      </c>
    </row>
    <row r="4" customFormat="false" ht="15" hidden="false" customHeight="false" outlineLevel="0" collapsed="false">
      <c r="A4" s="2" t="s">
        <v>315</v>
      </c>
      <c r="B4" s="2" t="s">
        <v>47</v>
      </c>
      <c r="C4" s="2" t="s">
        <v>316</v>
      </c>
      <c r="D4" s="2" t="n">
        <v>7</v>
      </c>
      <c r="E4" s="2" t="n">
        <v>560</v>
      </c>
      <c r="F4" s="6" t="n">
        <v>45713</v>
      </c>
    </row>
    <row r="5" customFormat="false" ht="15" hidden="false" customHeight="false" outlineLevel="0" collapsed="false">
      <c r="A5" s="2" t="s">
        <v>317</v>
      </c>
      <c r="B5" s="2" t="s">
        <v>54</v>
      </c>
      <c r="C5" s="2" t="s">
        <v>318</v>
      </c>
      <c r="D5" s="2" t="n">
        <v>35</v>
      </c>
      <c r="E5" s="2" t="n">
        <v>1575</v>
      </c>
      <c r="F5" s="6" t="n">
        <v>45825</v>
      </c>
    </row>
    <row r="6" customFormat="false" ht="15" hidden="false" customHeight="false" outlineLevel="0" collapsed="false">
      <c r="A6" s="2" t="s">
        <v>319</v>
      </c>
      <c r="B6" s="2" t="s">
        <v>54</v>
      </c>
      <c r="C6" s="2" t="s">
        <v>314</v>
      </c>
      <c r="D6" s="2" t="n">
        <v>21</v>
      </c>
      <c r="E6" s="2" t="n">
        <v>1260</v>
      </c>
      <c r="F6" s="6" t="n">
        <v>45690</v>
      </c>
    </row>
    <row r="7" customFormat="false" ht="15" hidden="false" customHeight="false" outlineLevel="0" collapsed="false">
      <c r="A7" s="2" t="s">
        <v>320</v>
      </c>
      <c r="B7" s="2" t="s">
        <v>59</v>
      </c>
      <c r="C7" s="2" t="s">
        <v>312</v>
      </c>
      <c r="D7" s="2" t="n">
        <v>3.5</v>
      </c>
      <c r="E7" s="2" t="n">
        <v>122</v>
      </c>
      <c r="F7" s="6" t="n">
        <v>45693</v>
      </c>
    </row>
    <row r="8" customFormat="false" ht="15" hidden="false" customHeight="false" outlineLevel="0" collapsed="false">
      <c r="A8" s="2" t="s">
        <v>321</v>
      </c>
      <c r="B8" s="2" t="s">
        <v>68</v>
      </c>
      <c r="C8" s="2" t="s">
        <v>312</v>
      </c>
      <c r="D8" s="2" t="n">
        <v>35</v>
      </c>
      <c r="E8" s="2" t="n">
        <v>1575</v>
      </c>
      <c r="F8" s="6" t="n">
        <v>45778</v>
      </c>
    </row>
    <row r="9" customFormat="false" ht="15" hidden="false" customHeight="false" outlineLevel="0" collapsed="false">
      <c r="A9" s="2" t="s">
        <v>322</v>
      </c>
      <c r="B9" s="2" t="s">
        <v>77</v>
      </c>
      <c r="C9" s="2" t="s">
        <v>314</v>
      </c>
      <c r="D9" s="2" t="n">
        <v>21</v>
      </c>
      <c r="E9" s="2" t="n">
        <v>945</v>
      </c>
      <c r="F9" s="6" t="n">
        <v>45692</v>
      </c>
    </row>
    <row r="10" customFormat="false" ht="15" hidden="false" customHeight="false" outlineLevel="0" collapsed="false">
      <c r="A10" s="2" t="s">
        <v>323</v>
      </c>
      <c r="B10" s="2" t="s">
        <v>77</v>
      </c>
      <c r="C10" s="2" t="s">
        <v>324</v>
      </c>
      <c r="D10" s="2" t="n">
        <v>3.5</v>
      </c>
      <c r="E10" s="2" t="n">
        <v>280</v>
      </c>
      <c r="F10" s="6" t="n">
        <v>45699</v>
      </c>
    </row>
    <row r="11" customFormat="false" ht="15" hidden="false" customHeight="false" outlineLevel="0" collapsed="false">
      <c r="A11" s="2" t="s">
        <v>325</v>
      </c>
      <c r="B11" s="2" t="s">
        <v>79</v>
      </c>
      <c r="C11" s="2" t="s">
        <v>316</v>
      </c>
      <c r="D11" s="2" t="n">
        <v>14</v>
      </c>
      <c r="E11" s="2" t="n">
        <v>630</v>
      </c>
      <c r="F11" s="6" t="n">
        <v>45674</v>
      </c>
    </row>
    <row r="12" customFormat="false" ht="15" hidden="false" customHeight="false" outlineLevel="0" collapsed="false">
      <c r="A12" s="2" t="s">
        <v>326</v>
      </c>
      <c r="B12" s="2" t="s">
        <v>85</v>
      </c>
      <c r="C12" s="2" t="s">
        <v>316</v>
      </c>
      <c r="D12" s="2" t="n">
        <v>14</v>
      </c>
      <c r="E12" s="2" t="n">
        <v>840</v>
      </c>
      <c r="F12" s="6" t="n">
        <v>45708</v>
      </c>
    </row>
    <row r="13" customFormat="false" ht="15" hidden="false" customHeight="false" outlineLevel="0" collapsed="false">
      <c r="A13" s="2" t="s">
        <v>327</v>
      </c>
      <c r="B13" s="2" t="s">
        <v>85</v>
      </c>
      <c r="C13" s="2" t="s">
        <v>312</v>
      </c>
      <c r="D13" s="2" t="n">
        <v>14</v>
      </c>
      <c r="E13" s="2" t="n">
        <v>630</v>
      </c>
      <c r="F13" s="6" t="n">
        <v>45861</v>
      </c>
    </row>
    <row r="14" customFormat="false" ht="15" hidden="false" customHeight="false" outlineLevel="0" collapsed="false">
      <c r="A14" s="2" t="s">
        <v>328</v>
      </c>
      <c r="B14" s="2" t="s">
        <v>87</v>
      </c>
      <c r="C14" s="2" t="s">
        <v>324</v>
      </c>
      <c r="D14" s="2" t="n">
        <v>7</v>
      </c>
      <c r="E14" s="2" t="n">
        <v>245</v>
      </c>
      <c r="F14" s="6" t="n">
        <v>45663</v>
      </c>
    </row>
    <row r="15" customFormat="false" ht="15" hidden="false" customHeight="false" outlineLevel="0" collapsed="false">
      <c r="A15" s="2" t="s">
        <v>329</v>
      </c>
      <c r="B15" s="2" t="s">
        <v>87</v>
      </c>
      <c r="C15" s="2" t="s">
        <v>312</v>
      </c>
      <c r="D15" s="2" t="n">
        <v>14</v>
      </c>
      <c r="E15" s="2" t="n">
        <v>630</v>
      </c>
      <c r="F15" s="6" t="n">
        <v>45708</v>
      </c>
    </row>
    <row r="16" customFormat="false" ht="15" hidden="false" customHeight="false" outlineLevel="0" collapsed="false">
      <c r="A16" s="2" t="s">
        <v>330</v>
      </c>
      <c r="B16" s="2" t="s">
        <v>89</v>
      </c>
      <c r="C16" s="2" t="s">
        <v>318</v>
      </c>
      <c r="D16" s="2" t="n">
        <v>3.5</v>
      </c>
      <c r="E16" s="2" t="n">
        <v>158</v>
      </c>
      <c r="F16" s="6" t="n">
        <v>45763</v>
      </c>
    </row>
    <row r="17" customFormat="false" ht="15" hidden="false" customHeight="false" outlineLevel="0" collapsed="false">
      <c r="A17" s="2" t="s">
        <v>331</v>
      </c>
      <c r="B17" s="2" t="s">
        <v>89</v>
      </c>
      <c r="C17" s="2" t="s">
        <v>318</v>
      </c>
      <c r="D17" s="2" t="n">
        <v>7</v>
      </c>
      <c r="E17" s="2" t="n">
        <v>420</v>
      </c>
      <c r="F17" s="6" t="n">
        <v>45768</v>
      </c>
    </row>
    <row r="18" customFormat="false" ht="15" hidden="false" customHeight="false" outlineLevel="0" collapsed="false">
      <c r="A18" s="2" t="s">
        <v>332</v>
      </c>
      <c r="B18" s="2" t="s">
        <v>91</v>
      </c>
      <c r="C18" s="2" t="s">
        <v>318</v>
      </c>
      <c r="D18" s="2" t="n">
        <v>14</v>
      </c>
      <c r="E18" s="2" t="n">
        <v>630</v>
      </c>
      <c r="F18" s="6" t="n">
        <v>45658</v>
      </c>
    </row>
    <row r="19" customFormat="false" ht="15" hidden="false" customHeight="false" outlineLevel="0" collapsed="false">
      <c r="A19" s="2" t="s">
        <v>333</v>
      </c>
      <c r="B19" s="2" t="s">
        <v>94</v>
      </c>
      <c r="C19" s="2" t="s">
        <v>318</v>
      </c>
      <c r="D19" s="2" t="n">
        <v>7</v>
      </c>
      <c r="E19" s="2" t="n">
        <v>245</v>
      </c>
      <c r="F19" s="6" t="n">
        <v>45786</v>
      </c>
    </row>
    <row r="20" customFormat="false" ht="15" hidden="false" customHeight="false" outlineLevel="0" collapsed="false">
      <c r="A20" s="2" t="s">
        <v>334</v>
      </c>
      <c r="B20" s="2" t="s">
        <v>94</v>
      </c>
      <c r="C20" s="2" t="s">
        <v>314</v>
      </c>
      <c r="D20" s="2" t="n">
        <v>7</v>
      </c>
      <c r="E20" s="2" t="n">
        <v>245</v>
      </c>
      <c r="F20" s="6" t="n">
        <v>45671</v>
      </c>
    </row>
    <row r="21" customFormat="false" ht="15" hidden="false" customHeight="false" outlineLevel="0" collapsed="false">
      <c r="A21" s="2" t="s">
        <v>335</v>
      </c>
      <c r="B21" s="2" t="s">
        <v>99</v>
      </c>
      <c r="C21" s="2" t="s">
        <v>318</v>
      </c>
      <c r="D21" s="2" t="n">
        <v>3.5</v>
      </c>
      <c r="E21" s="2" t="n">
        <v>158</v>
      </c>
      <c r="F21" s="6" t="n">
        <v>45823</v>
      </c>
    </row>
    <row r="22" customFormat="false" ht="15" hidden="false" customHeight="false" outlineLevel="0" collapsed="false">
      <c r="A22" s="2" t="s">
        <v>336</v>
      </c>
      <c r="B22" s="2" t="s">
        <v>117</v>
      </c>
      <c r="C22" s="2" t="s">
        <v>324</v>
      </c>
      <c r="D22" s="2" t="n">
        <v>7</v>
      </c>
      <c r="E22" s="2" t="n">
        <v>245</v>
      </c>
      <c r="F22" s="6" t="n">
        <v>45722</v>
      </c>
    </row>
    <row r="23" customFormat="false" ht="15" hidden="false" customHeight="false" outlineLevel="0" collapsed="false">
      <c r="A23" s="2" t="s">
        <v>337</v>
      </c>
      <c r="B23" s="2" t="s">
        <v>118</v>
      </c>
      <c r="C23" s="2" t="s">
        <v>314</v>
      </c>
      <c r="D23" s="2" t="n">
        <v>14</v>
      </c>
      <c r="E23" s="2" t="n">
        <v>1120</v>
      </c>
      <c r="F23" s="6" t="n">
        <v>45924</v>
      </c>
    </row>
    <row r="24" customFormat="false" ht="15" hidden="false" customHeight="false" outlineLevel="0" collapsed="false">
      <c r="A24" s="2" t="s">
        <v>338</v>
      </c>
      <c r="B24" s="2" t="s">
        <v>120</v>
      </c>
      <c r="C24" s="2" t="s">
        <v>312</v>
      </c>
      <c r="D24" s="2" t="n">
        <v>21</v>
      </c>
      <c r="E24" s="2" t="n">
        <v>1680</v>
      </c>
      <c r="F24" s="6" t="n">
        <v>45689</v>
      </c>
    </row>
    <row r="25" customFormat="false" ht="15" hidden="false" customHeight="false" outlineLevel="0" collapsed="false">
      <c r="A25" s="2" t="s">
        <v>339</v>
      </c>
      <c r="B25" s="2" t="s">
        <v>124</v>
      </c>
      <c r="C25" s="2" t="s">
        <v>324</v>
      </c>
      <c r="D25" s="2" t="n">
        <v>3.5</v>
      </c>
      <c r="E25" s="2" t="n">
        <v>210</v>
      </c>
      <c r="F25" s="6" t="n">
        <v>45695</v>
      </c>
    </row>
    <row r="26" customFormat="false" ht="15" hidden="false" customHeight="false" outlineLevel="0" collapsed="false">
      <c r="A26" s="2" t="s">
        <v>340</v>
      </c>
      <c r="B26" s="2" t="s">
        <v>125</v>
      </c>
      <c r="C26" s="2" t="s">
        <v>312</v>
      </c>
      <c r="D26" s="2" t="n">
        <v>14</v>
      </c>
      <c r="E26" s="2" t="n">
        <v>840</v>
      </c>
      <c r="F26" s="6" t="n">
        <v>45666</v>
      </c>
    </row>
    <row r="27" customFormat="false" ht="15" hidden="false" customHeight="false" outlineLevel="0" collapsed="false">
      <c r="A27" s="2" t="s">
        <v>341</v>
      </c>
      <c r="B27" s="2" t="s">
        <v>129</v>
      </c>
      <c r="C27" s="2" t="s">
        <v>316</v>
      </c>
      <c r="D27" s="2" t="n">
        <v>35</v>
      </c>
      <c r="E27" s="2" t="n">
        <v>2800</v>
      </c>
      <c r="F27" s="6" t="n">
        <v>45890</v>
      </c>
    </row>
    <row r="28" customFormat="false" ht="15" hidden="false" customHeight="false" outlineLevel="0" collapsed="false">
      <c r="A28" s="2" t="s">
        <v>342</v>
      </c>
      <c r="B28" s="2" t="s">
        <v>133</v>
      </c>
      <c r="C28" s="2" t="s">
        <v>314</v>
      </c>
      <c r="D28" s="2" t="n">
        <v>35</v>
      </c>
      <c r="E28" s="2" t="n">
        <v>1575</v>
      </c>
      <c r="F28" s="6" t="n">
        <v>45991</v>
      </c>
    </row>
    <row r="29" customFormat="false" ht="15" hidden="false" customHeight="false" outlineLevel="0" collapsed="false">
      <c r="A29" s="2" t="s">
        <v>343</v>
      </c>
      <c r="B29" s="2" t="s">
        <v>135</v>
      </c>
      <c r="C29" s="2" t="s">
        <v>324</v>
      </c>
      <c r="D29" s="2" t="n">
        <v>21</v>
      </c>
      <c r="E29" s="2" t="n">
        <v>1680</v>
      </c>
      <c r="F29" s="6" t="n">
        <v>45831</v>
      </c>
    </row>
    <row r="30" customFormat="false" ht="15" hidden="false" customHeight="false" outlineLevel="0" collapsed="false">
      <c r="A30" s="2" t="s">
        <v>344</v>
      </c>
      <c r="B30" s="2" t="s">
        <v>135</v>
      </c>
      <c r="C30" s="2" t="s">
        <v>324</v>
      </c>
      <c r="D30" s="2" t="n">
        <v>14</v>
      </c>
      <c r="E30" s="2" t="n">
        <v>1120</v>
      </c>
      <c r="F30" s="6" t="n">
        <v>45706</v>
      </c>
    </row>
    <row r="31" customFormat="false" ht="15" hidden="false" customHeight="false" outlineLevel="0" collapsed="false">
      <c r="A31" s="2" t="s">
        <v>345</v>
      </c>
      <c r="B31" s="2" t="s">
        <v>141</v>
      </c>
      <c r="C31" s="2" t="s">
        <v>314</v>
      </c>
      <c r="D31" s="2" t="n">
        <v>3.5</v>
      </c>
      <c r="E31" s="2" t="n">
        <v>122</v>
      </c>
      <c r="F31" s="6" t="n">
        <v>45900</v>
      </c>
    </row>
    <row r="32" customFormat="false" ht="15" hidden="false" customHeight="false" outlineLevel="0" collapsed="false">
      <c r="A32" s="2" t="s">
        <v>346</v>
      </c>
      <c r="B32" s="2" t="s">
        <v>141</v>
      </c>
      <c r="C32" s="2" t="s">
        <v>312</v>
      </c>
      <c r="D32" s="2" t="n">
        <v>21</v>
      </c>
      <c r="E32" s="2" t="n">
        <v>735</v>
      </c>
      <c r="F32" s="6" t="n">
        <v>45705</v>
      </c>
    </row>
    <row r="33" customFormat="false" ht="15" hidden="false" customHeight="false" outlineLevel="0" collapsed="false">
      <c r="A33" s="2" t="s">
        <v>347</v>
      </c>
      <c r="B33" s="2" t="s">
        <v>144</v>
      </c>
      <c r="C33" s="2" t="s">
        <v>316</v>
      </c>
      <c r="D33" s="2" t="n">
        <v>35</v>
      </c>
      <c r="E33" s="2" t="n">
        <v>1225</v>
      </c>
      <c r="F33" s="6" t="n">
        <v>45724</v>
      </c>
    </row>
    <row r="34" customFormat="false" ht="15" hidden="false" customHeight="false" outlineLevel="0" collapsed="false">
      <c r="A34" s="2" t="s">
        <v>348</v>
      </c>
      <c r="B34" s="2" t="s">
        <v>147</v>
      </c>
      <c r="C34" s="2" t="s">
        <v>318</v>
      </c>
      <c r="D34" s="2" t="n">
        <v>14</v>
      </c>
      <c r="E34" s="2" t="n">
        <v>490</v>
      </c>
      <c r="F34" s="6" t="n">
        <v>45983</v>
      </c>
    </row>
    <row r="35" customFormat="false" ht="15" hidden="false" customHeight="false" outlineLevel="0" collapsed="false">
      <c r="A35" s="2" t="s">
        <v>349</v>
      </c>
      <c r="B35" s="2" t="s">
        <v>149</v>
      </c>
      <c r="C35" s="2" t="s">
        <v>324</v>
      </c>
      <c r="D35" s="2" t="n">
        <v>14</v>
      </c>
      <c r="E35" s="2" t="n">
        <v>840</v>
      </c>
      <c r="F35" s="6" t="n">
        <v>45772</v>
      </c>
    </row>
    <row r="36" customFormat="false" ht="15" hidden="false" customHeight="false" outlineLevel="0" collapsed="false">
      <c r="A36" s="2" t="s">
        <v>350</v>
      </c>
      <c r="B36" s="2" t="s">
        <v>149</v>
      </c>
      <c r="C36" s="2" t="s">
        <v>316</v>
      </c>
      <c r="D36" s="2" t="n">
        <v>35</v>
      </c>
      <c r="E36" s="2" t="n">
        <v>1575</v>
      </c>
      <c r="F36" s="6" t="n">
        <v>45799</v>
      </c>
    </row>
    <row r="37" customFormat="false" ht="15" hidden="false" customHeight="false" outlineLevel="0" collapsed="false">
      <c r="A37" s="2" t="s">
        <v>351</v>
      </c>
      <c r="B37" s="2" t="s">
        <v>151</v>
      </c>
      <c r="C37" s="2" t="s">
        <v>312</v>
      </c>
      <c r="D37" s="2" t="n">
        <v>35</v>
      </c>
      <c r="E37" s="2" t="n">
        <v>2100</v>
      </c>
      <c r="F37" s="6" t="n">
        <v>45867</v>
      </c>
    </row>
    <row r="38" customFormat="false" ht="15" hidden="false" customHeight="false" outlineLevel="0" collapsed="false">
      <c r="A38" s="2" t="s">
        <v>352</v>
      </c>
      <c r="B38" s="2" t="s">
        <v>160</v>
      </c>
      <c r="C38" s="2" t="s">
        <v>318</v>
      </c>
      <c r="D38" s="2" t="n">
        <v>35</v>
      </c>
      <c r="E38" s="2" t="n">
        <v>2100</v>
      </c>
      <c r="F38" s="6" t="n">
        <v>45889</v>
      </c>
    </row>
    <row r="39" customFormat="false" ht="15" hidden="false" customHeight="false" outlineLevel="0" collapsed="false">
      <c r="A39" s="2" t="s">
        <v>353</v>
      </c>
      <c r="B39" s="2" t="s">
        <v>163</v>
      </c>
      <c r="C39" s="2" t="s">
        <v>316</v>
      </c>
      <c r="D39" s="2" t="n">
        <v>3.5</v>
      </c>
      <c r="E39" s="2" t="n">
        <v>158</v>
      </c>
      <c r="F39" s="6" t="n">
        <v>45988</v>
      </c>
    </row>
    <row r="40" customFormat="false" ht="15" hidden="false" customHeight="false" outlineLevel="0" collapsed="false">
      <c r="A40" s="2" t="s">
        <v>354</v>
      </c>
      <c r="B40" s="2" t="s">
        <v>164</v>
      </c>
      <c r="C40" s="2" t="s">
        <v>318</v>
      </c>
      <c r="D40" s="2" t="n">
        <v>3.5</v>
      </c>
      <c r="E40" s="2" t="n">
        <v>158</v>
      </c>
      <c r="F40" s="6" t="n">
        <v>46002</v>
      </c>
    </row>
    <row r="41" customFormat="false" ht="15" hidden="false" customHeight="false" outlineLevel="0" collapsed="false">
      <c r="A41" s="2" t="s">
        <v>355</v>
      </c>
      <c r="B41" s="2" t="s">
        <v>164</v>
      </c>
      <c r="C41" s="2" t="s">
        <v>314</v>
      </c>
      <c r="D41" s="2" t="n">
        <v>3.5</v>
      </c>
      <c r="E41" s="2" t="n">
        <v>158</v>
      </c>
      <c r="F41" s="6" t="n">
        <v>45954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false"/>
  </sheetPr>
  <dimension ref="A2:K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0"/>
    <col collapsed="false" customWidth="true" hidden="false" outlineLevel="0" max="5" min="3" style="0" width="16"/>
    <col collapsed="false" customWidth="true" hidden="false" outlineLevel="0" max="6" min="6" style="0" width="20"/>
    <col collapsed="false" customWidth="true" hidden="false" outlineLevel="0" max="7" min="7" style="0" width="10"/>
    <col collapsed="false" customWidth="true" hidden="false" outlineLevel="0" max="9" min="8" style="0" width="3"/>
    <col collapsed="false" customWidth="true" hidden="false" outlineLevel="0" max="11" min="10" style="0" width="16"/>
  </cols>
  <sheetData>
    <row r="2" customFormat="false" ht="17.35" hidden="false" customHeight="false" outlineLevel="0" collapsed="false">
      <c r="B2" s="1" t="s">
        <v>356</v>
      </c>
    </row>
    <row r="3" customFormat="false" ht="15" hidden="false" customHeight="false" outlineLevel="0" collapsed="false">
      <c r="B3" s="8" t="s">
        <v>357</v>
      </c>
    </row>
    <row r="5" customFormat="false" ht="15" hidden="false" customHeight="false" outlineLevel="0" collapsed="false">
      <c r="B5" s="9" t="s">
        <v>358</v>
      </c>
      <c r="C5" s="9"/>
      <c r="D5" s="9" t="s">
        <v>359</v>
      </c>
      <c r="E5" s="9"/>
      <c r="F5" s="9" t="s">
        <v>360</v>
      </c>
      <c r="G5" s="9"/>
      <c r="H5" s="9" t="s">
        <v>361</v>
      </c>
      <c r="I5" s="9"/>
      <c r="J5" s="9" t="s">
        <v>362</v>
      </c>
      <c r="K5" s="9"/>
    </row>
    <row r="6" customFormat="false" ht="15" hidden="false" customHeight="false" outlineLevel="0" collapsed="false">
      <c r="B6" s="10" t="n">
        <f aca="false">COUNTIF(Effectifs!$I$2:$I$61,"Actif")</f>
        <v>47</v>
      </c>
      <c r="C6" s="10"/>
      <c r="D6" s="10" t="n">
        <f aca="false">COUNTIFS(Effectifs!$G$2:$G$61,"&gt;="&amp;DATE(2025,12,1),Effectifs!$G$2:$G$61,"&lt;="&amp;DATE(2025,12,31))</f>
        <v>0</v>
      </c>
      <c r="E6" s="10"/>
      <c r="F6" s="10" t="n">
        <f aca="false">COUNTIFS(Effectifs!$H$2:$H$61,"&gt;="&amp;DATE(2025,12,1),Effectifs!$H$2:$H$61,"&lt;="&amp;DATE(2025,12,31))</f>
        <v>0</v>
      </c>
      <c r="G6" s="10"/>
      <c r="H6" s="10" t="n">
        <f aca="false">COUNTIFS(Absences!$D$2:$D$99,"&lt;="&amp;DATE(2025,12,31),Absences!$E$2:$E$99,"&gt;="&amp;DATE(2025,12,1))</f>
        <v>8</v>
      </c>
      <c r="I6" s="10"/>
      <c r="J6" s="10" t="n">
        <f aca="false">COUNTBLANK(Recrutement!$H$2:$H$19)</f>
        <v>3</v>
      </c>
      <c r="K6" s="10"/>
    </row>
    <row r="7" customFormat="false" ht="15" hidden="false" customHeight="false" outlineLevel="0" collapsed="false">
      <c r="B7" s="10"/>
      <c r="C7" s="10"/>
      <c r="D7" s="10"/>
      <c r="E7" s="10"/>
      <c r="F7" s="10"/>
      <c r="G7" s="10"/>
      <c r="H7" s="10"/>
      <c r="I7" s="10"/>
      <c r="J7" s="10"/>
      <c r="K7" s="10"/>
    </row>
    <row r="10" customFormat="false" ht="15" hidden="false" customHeight="false" outlineLevel="0" collapsed="false">
      <c r="B10" s="3" t="s">
        <v>363</v>
      </c>
      <c r="F10" s="3" t="s">
        <v>364</v>
      </c>
    </row>
    <row r="11" customFormat="false" ht="15" hidden="false" customHeight="false" outlineLevel="0" collapsed="false">
      <c r="A11" s="5"/>
      <c r="B11" s="5" t="s">
        <v>23</v>
      </c>
      <c r="C11" s="11" t="s">
        <v>365</v>
      </c>
      <c r="F11" s="11" t="s">
        <v>366</v>
      </c>
      <c r="G11" s="11" t="s">
        <v>367</v>
      </c>
    </row>
    <row r="12" customFormat="false" ht="15" hidden="false" customHeight="false" outlineLevel="0" collapsed="false">
      <c r="B12" s="2" t="s">
        <v>44</v>
      </c>
      <c r="C12" s="2" t="n">
        <f aca="false">COUNTIFS(Effectifs!$D$2:$D$61,B12,Effectifs!$I$2:$I$61,"Actif")</f>
        <v>8</v>
      </c>
      <c r="F12" s="2" t="s">
        <v>172</v>
      </c>
      <c r="G12" s="2" t="n">
        <f aca="false">COUNTIFS(Absences!$C$2:$C$99,F12,Absences!$D$2:$D$99,"&lt;="&amp;DATE(2025,12,31),Absences!$E$2:$E$99,"&gt;="&amp;DATE(2025,12,1))</f>
        <v>4</v>
      </c>
    </row>
    <row r="13" customFormat="false" ht="15" hidden="false" customHeight="false" outlineLevel="0" collapsed="false">
      <c r="B13" s="2" t="s">
        <v>39</v>
      </c>
      <c r="C13" s="2" t="n">
        <f aca="false">COUNTIFS(Effectifs!$D$2:$D$61,B13,Effectifs!$I$2:$I$61,"Actif")</f>
        <v>7</v>
      </c>
      <c r="F13" s="2" t="s">
        <v>176</v>
      </c>
      <c r="G13" s="2" t="n">
        <f aca="false">COUNTIFS(Absences!$C$2:$C$99,F13,Absences!$D$2:$D$99,"&lt;="&amp;DATE(2025,12,31),Absences!$E$2:$E$99,"&gt;="&amp;DATE(2025,12,1))</f>
        <v>4</v>
      </c>
    </row>
    <row r="14" customFormat="false" ht="15" hidden="false" customHeight="false" outlineLevel="0" collapsed="false">
      <c r="B14" s="2" t="s">
        <v>126</v>
      </c>
      <c r="C14" s="2" t="n">
        <f aca="false">COUNTIFS(Effectifs!$D$2:$D$61,B14,Effectifs!$I$2:$I$61,"Actif")</f>
        <v>3</v>
      </c>
      <c r="F14" s="2" t="s">
        <v>179</v>
      </c>
      <c r="G14" s="2" t="n">
        <f aca="false">COUNTIFS(Absences!$C$2:$C$99,F14,Absences!$D$2:$D$99,"&lt;="&amp;DATE(2025,12,31),Absences!$E$2:$E$99,"&gt;="&amp;DATE(2025,12,1))</f>
        <v>0</v>
      </c>
    </row>
    <row r="15" customFormat="false" ht="15" hidden="false" customHeight="false" outlineLevel="0" collapsed="false">
      <c r="B15" s="2" t="s">
        <v>52</v>
      </c>
      <c r="C15" s="2" t="n">
        <f aca="false">COUNTIFS(Effectifs!$D$2:$D$61,B15,Effectifs!$I$2:$I$61,"Actif")</f>
        <v>6</v>
      </c>
      <c r="F15" s="2" t="s">
        <v>183</v>
      </c>
      <c r="G15" s="2" t="n">
        <f aca="false">COUNTIFS(Absences!$C$2:$C$99,F15,Absences!$D$2:$D$99,"&lt;="&amp;DATE(2025,12,31),Absences!$E$2:$E$99,"&gt;="&amp;DATE(2025,12,1))</f>
        <v>0</v>
      </c>
    </row>
    <row r="16" customFormat="false" ht="15" hidden="false" customHeight="false" outlineLevel="0" collapsed="false">
      <c r="B16" s="2" t="s">
        <v>71</v>
      </c>
      <c r="C16" s="2" t="n">
        <f aca="false">COUNTIFS(Effectifs!$D$2:$D$61,B16,Effectifs!$I$2:$I$61,"Actif")</f>
        <v>5</v>
      </c>
      <c r="F16" s="2" t="s">
        <v>200</v>
      </c>
      <c r="G16" s="2" t="n">
        <f aca="false">COUNTIFS(Absences!$C$2:$C$99,F16,Absences!$D$2:$D$99,"&lt;="&amp;DATE(2025,12,31),Absences!$E$2:$E$99,"&gt;="&amp;DATE(2025,12,1))</f>
        <v>0</v>
      </c>
    </row>
    <row r="17" customFormat="false" ht="15" hidden="false" customHeight="false" outlineLevel="0" collapsed="false">
      <c r="B17" s="2" t="s">
        <v>33</v>
      </c>
      <c r="C17" s="2" t="n">
        <f aca="false">COUNTIFS(Effectifs!$D$2:$D$61,B17,Effectifs!$I$2:$I$61,"Actif")</f>
        <v>10</v>
      </c>
    </row>
    <row r="18" customFormat="false" ht="15" hidden="false" customHeight="false" outlineLevel="0" collapsed="false">
      <c r="B18" s="2" t="s">
        <v>57</v>
      </c>
      <c r="C18" s="2" t="n">
        <f aca="false">COUNTIFS(Effectifs!$D$2:$D$61,B18,Effectifs!$I$2:$I$61,"Actif")</f>
        <v>8</v>
      </c>
    </row>
    <row r="20" customFormat="false" ht="15" hidden="false" customHeight="false" outlineLevel="0" collapsed="false">
      <c r="B20" s="3" t="s">
        <v>368</v>
      </c>
    </row>
    <row r="21" customFormat="false" ht="15" hidden="false" customHeight="false" outlineLevel="0" collapsed="false">
      <c r="A21" s="5"/>
      <c r="B21" s="5" t="s">
        <v>24</v>
      </c>
      <c r="C21" s="5" t="s">
        <v>23</v>
      </c>
      <c r="D21" s="11" t="s">
        <v>369</v>
      </c>
    </row>
    <row r="22" customFormat="false" ht="15" hidden="false" customHeight="false" outlineLevel="0" collapsed="false">
      <c r="B22" s="2" t="str">
        <f aca="false">IFERROR(INDEX(Recrutement!$C$2:$C$19,MATCH(1,Recrutement!$L$2:$L$19,0)),"")</f>
        <v>Responsable logistique</v>
      </c>
      <c r="C22" s="2" t="str">
        <f aca="false">IFERROR(INDEX(Recrutement!$D$2:$D$19,MATCH(1,Recrutement!$L$2:$L$19,0)),"")</f>
        <v>Logistique</v>
      </c>
      <c r="D22" s="6" t="n">
        <f aca="false">IFERROR(INDEX(Recrutement!$E$2:$E$19,MATCH(1,Recrutement!$L$2:$L$19,0)),"")</f>
        <v>45974</v>
      </c>
    </row>
    <row r="23" customFormat="false" ht="15" hidden="false" customHeight="false" outlineLevel="0" collapsed="false">
      <c r="B23" s="2" t="str">
        <f aca="false">IFERROR(INDEX(Recrutement!$C$2:$C$19,MATCH(2,Recrutement!$L$2:$L$19,0)),"")</f>
        <v>Comptable</v>
      </c>
      <c r="C23" s="2" t="str">
        <f aca="false">IFERROR(INDEX(Recrutement!$D$2:$D$19,MATCH(2,Recrutement!$L$2:$L$19,0)),"")</f>
        <v>Finance</v>
      </c>
      <c r="D23" s="6" t="n">
        <f aca="false">IFERROR(INDEX(Recrutement!$E$2:$E$19,MATCH(2,Recrutement!$L$2:$L$19,0)),"")</f>
        <v>45949</v>
      </c>
    </row>
    <row r="24" customFormat="false" ht="15" hidden="false" customHeight="false" outlineLevel="0" collapsed="false">
      <c r="B24" s="2" t="str">
        <f aca="false">IFERROR(INDEX(Recrutement!$C$2:$C$19,MATCH(3,Recrutement!$L$2:$L$19,0)),"")</f>
        <v>Préparateur(trice) de commandes</v>
      </c>
      <c r="C24" s="2" t="str">
        <f aca="false">IFERROR(INDEX(Recrutement!$D$2:$D$19,MATCH(3,Recrutement!$L$2:$L$19,0)),"")</f>
        <v>Logistique</v>
      </c>
      <c r="D24" s="6" t="n">
        <f aca="false">IFERROR(INDEX(Recrutement!$E$2:$E$19,MATCH(3,Recrutement!$L$2:$L$19,0)),"")</f>
        <v>45981</v>
      </c>
    </row>
  </sheetData>
  <mergeCells count="10">
    <mergeCell ref="B5:C5"/>
    <mergeCell ref="D5:E5"/>
    <mergeCell ref="F5:G5"/>
    <mergeCell ref="H5:I5"/>
    <mergeCell ref="J5:K5"/>
    <mergeCell ref="B6:C7"/>
    <mergeCell ref="D6:E7"/>
    <mergeCell ref="F6:G7"/>
    <mergeCell ref="H6:I7"/>
    <mergeCell ref="J6:K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false"/>
  </sheetPr>
  <dimension ref="A2:K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5" min="3" style="0" width="16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11" min="8" style="0" width="16"/>
  </cols>
  <sheetData>
    <row r="2" customFormat="false" ht="17.35" hidden="false" customHeight="false" outlineLevel="0" collapsed="false">
      <c r="B2" s="1" t="s">
        <v>370</v>
      </c>
    </row>
    <row r="3" customFormat="false" ht="15" hidden="false" customHeight="false" outlineLevel="0" collapsed="false">
      <c r="B3" s="8" t="s">
        <v>371</v>
      </c>
    </row>
    <row r="5" customFormat="false" ht="15" hidden="false" customHeight="false" outlineLevel="0" collapsed="false">
      <c r="B5" s="3" t="s">
        <v>372</v>
      </c>
      <c r="C5" s="12" t="n">
        <f aca="false">COUNTIFS(Effectifs!$G$2:$G$61,"&lt;="&amp;DATE(2025,1,1))-COUNTIFS(Effectifs!$H$2:$H$61,"&lt;"&amp;DATE(2025,1,1))</f>
        <v>45</v>
      </c>
    </row>
    <row r="6" customFormat="false" ht="15" hidden="false" customHeight="false" outlineLevel="0" collapsed="false">
      <c r="B6" s="3" t="s">
        <v>373</v>
      </c>
      <c r="C6" s="12" t="n">
        <f aca="false">COUNTIF(Effectifs!$I$2:$I$61,"Actif")</f>
        <v>47</v>
      </c>
    </row>
    <row r="7" customFormat="false" ht="15" hidden="false" customHeight="false" outlineLevel="0" collapsed="false">
      <c r="B7" s="3" t="s">
        <v>374</v>
      </c>
      <c r="C7" s="12" t="n">
        <f aca="false">COUNTIFS(Effectifs!$G$2:$G$61,"&gt;="&amp;DATE(2025,1,1),Effectifs!$G$2:$G$61,"&lt;="&amp;DATE(2025,12,31))</f>
        <v>15</v>
      </c>
    </row>
    <row r="8" customFormat="false" ht="15" hidden="false" customHeight="false" outlineLevel="0" collapsed="false">
      <c r="B8" s="3" t="s">
        <v>375</v>
      </c>
      <c r="C8" s="12" t="n">
        <f aca="false">COUNTIFS(Effectifs!$H$2:$H$61,"&gt;="&amp;DATE(2025,1,1),Effectifs!$H$2:$H$61,"&lt;="&amp;DATE(2025,12,31))</f>
        <v>11</v>
      </c>
    </row>
    <row r="9" customFormat="false" ht="15" hidden="false" customHeight="false" outlineLevel="0" collapsed="false">
      <c r="B9" s="3" t="s">
        <v>376</v>
      </c>
      <c r="C9" s="13" t="n">
        <f aca="false">(C5+C6)/2</f>
        <v>46</v>
      </c>
    </row>
    <row r="11" customFormat="false" ht="15" hidden="false" customHeight="false" outlineLevel="0" collapsed="false">
      <c r="B11" s="9" t="s">
        <v>377</v>
      </c>
      <c r="C11" s="9"/>
      <c r="D11" s="9" t="s">
        <v>378</v>
      </c>
      <c r="E11" s="9"/>
      <c r="F11" s="9" t="s">
        <v>379</v>
      </c>
      <c r="G11" s="9"/>
      <c r="H11" s="9" t="s">
        <v>380</v>
      </c>
      <c r="I11" s="9"/>
      <c r="J11" s="9" t="s">
        <v>381</v>
      </c>
      <c r="K11" s="9"/>
    </row>
    <row r="12" customFormat="false" ht="15" hidden="false" customHeight="false" outlineLevel="0" collapsed="false">
      <c r="B12" s="14" t="n">
        <f aca="false">((C7+C8)/2)/C5</f>
        <v>0.288888888888889</v>
      </c>
      <c r="C12" s="14"/>
      <c r="D12" s="14" t="n">
        <f aca="false">SUMPRODUCT((Absences!$C$2:$C$99&lt;&gt;"Congés payés")*(Absences!$F$2:$F$99))/(C9*250)</f>
        <v>0.0369565217391304</v>
      </c>
      <c r="E12" s="14"/>
      <c r="F12" s="15" t="n">
        <f aca="false">SUM(Formation!$D$2:$D$41)/C9</f>
        <v>14.0760869565217</v>
      </c>
      <c r="G12" s="15"/>
      <c r="H12" s="14" t="n">
        <f aca="false">SUMPRODUCT((Formation!$B$2:$B$41&lt;&gt;"")/COUNTIF(Formation!$B$2:$B$41,Formation!$B$2:$B$41&amp;""))/C9</f>
        <v>0.652173913043478</v>
      </c>
      <c r="I12" s="14"/>
      <c r="J12" s="10" t="n">
        <f aca="false">AVERAGE(Recrutement!$K$2:$K$19)</f>
        <v>25.6</v>
      </c>
      <c r="K12" s="10"/>
    </row>
    <row r="13" customFormat="false" ht="15" hidden="false" customHeight="false" outlineLevel="0" collapsed="false">
      <c r="B13" s="14"/>
      <c r="C13" s="14"/>
      <c r="D13" s="14"/>
      <c r="E13" s="14"/>
      <c r="F13" s="15"/>
      <c r="G13" s="15"/>
      <c r="H13" s="14"/>
      <c r="I13" s="14"/>
      <c r="J13" s="10"/>
      <c r="K13" s="10"/>
    </row>
    <row r="16" customFormat="false" ht="15" hidden="false" customHeight="false" outlineLevel="0" collapsed="false">
      <c r="B16" s="3" t="s">
        <v>382</v>
      </c>
      <c r="C16" s="16" t="n">
        <f aca="false">AVERAGEIF(Recrutement!$J$2:$J$19,"&lt;&gt;")</f>
        <v>2533.33333333333</v>
      </c>
      <c r="E16" s="3" t="s">
        <v>383</v>
      </c>
      <c r="F16" s="16" t="n">
        <f aca="false">SUM(Formation!$E$2:$E$41)</f>
        <v>34424</v>
      </c>
    </row>
    <row r="19" customFormat="false" ht="15" hidden="false" customHeight="false" outlineLevel="0" collapsed="false">
      <c r="B19" s="3" t="s">
        <v>384</v>
      </c>
    </row>
    <row r="20" customFormat="false" ht="15" hidden="false" customHeight="false" outlineLevel="0" collapsed="false">
      <c r="A20" s="5"/>
      <c r="B20" s="5" t="s">
        <v>385</v>
      </c>
      <c r="C20" s="5" t="s">
        <v>386</v>
      </c>
      <c r="D20" s="5" t="s">
        <v>387</v>
      </c>
      <c r="E20" s="11" t="s">
        <v>388</v>
      </c>
    </row>
    <row r="21" customFormat="false" ht="15" hidden="false" customHeight="false" outlineLevel="0" collapsed="false">
      <c r="B21" s="2" t="s">
        <v>389</v>
      </c>
      <c r="C21" s="2" t="n">
        <f aca="false">COUNTIFS(Effectifs!$G$2:$G$61,"&lt;="&amp;EOMONTH(DATE(2025,1,1),0))-COUNTIFS(Effectifs!$H$2:$H$61,"&lt;="&amp;EOMONTH(DATE(2025,1,1),0))</f>
        <v>45</v>
      </c>
      <c r="D21" s="2" t="n">
        <f aca="false">COUNTIFS(Effectifs!$G$2:$G$61,"&gt;="&amp;DATE(2025,1,1),Effectifs!$G$2:$G$61,"&lt;="&amp;EOMONTH(DATE(2025,1,1),0))</f>
        <v>0</v>
      </c>
      <c r="E21" s="2" t="n">
        <f aca="false">COUNTIFS(Effectifs!$H$2:$H$61,"&gt;="&amp;DATE(2025,1,1),Effectifs!$H$2:$H$61,"&lt;="&amp;EOMONTH(DATE(2025,1,1),0))</f>
        <v>0</v>
      </c>
    </row>
    <row r="22" customFormat="false" ht="15" hidden="false" customHeight="false" outlineLevel="0" collapsed="false">
      <c r="B22" s="2" t="s">
        <v>390</v>
      </c>
      <c r="C22" s="2" t="n">
        <f aca="false">COUNTIFS(Effectifs!$G$2:$G$61,"&lt;="&amp;EOMONTH(DATE(2025,2,1),0))-COUNTIFS(Effectifs!$H$2:$H$61,"&lt;="&amp;EOMONTH(DATE(2025,2,1),0))</f>
        <v>44</v>
      </c>
      <c r="D22" s="2" t="n">
        <f aca="false">COUNTIFS(Effectifs!$G$2:$G$61,"&gt;="&amp;DATE(2025,2,1),Effectifs!$G$2:$G$61,"&lt;="&amp;EOMONTH(DATE(2025,2,1),0))</f>
        <v>2</v>
      </c>
      <c r="E22" s="2" t="n">
        <f aca="false">COUNTIFS(Effectifs!$H$2:$H$61,"&gt;="&amp;DATE(2025,2,1),Effectifs!$H$2:$H$61,"&lt;="&amp;EOMONTH(DATE(2025,2,1),0))</f>
        <v>3</v>
      </c>
    </row>
    <row r="23" customFormat="false" ht="15" hidden="false" customHeight="false" outlineLevel="0" collapsed="false">
      <c r="B23" s="2" t="s">
        <v>391</v>
      </c>
      <c r="C23" s="2" t="n">
        <f aca="false">COUNTIFS(Effectifs!$G$2:$G$61,"&lt;="&amp;EOMONTH(DATE(2025,3,1),0))-COUNTIFS(Effectifs!$H$2:$H$61,"&lt;="&amp;EOMONTH(DATE(2025,3,1),0))</f>
        <v>44</v>
      </c>
      <c r="D23" s="2" t="n">
        <f aca="false">COUNTIFS(Effectifs!$G$2:$G$61,"&gt;="&amp;DATE(2025,3,1),Effectifs!$G$2:$G$61,"&lt;="&amp;EOMONTH(DATE(2025,3,1),0))</f>
        <v>1</v>
      </c>
      <c r="E23" s="2" t="n">
        <f aca="false">COUNTIFS(Effectifs!$H$2:$H$61,"&gt;="&amp;DATE(2025,3,1),Effectifs!$H$2:$H$61,"&lt;="&amp;EOMONTH(DATE(2025,3,1),0))</f>
        <v>1</v>
      </c>
    </row>
    <row r="24" customFormat="false" ht="15" hidden="false" customHeight="false" outlineLevel="0" collapsed="false">
      <c r="B24" s="2" t="s">
        <v>392</v>
      </c>
      <c r="C24" s="2" t="n">
        <f aca="false">COUNTIFS(Effectifs!$G$2:$G$61,"&lt;="&amp;EOMONTH(DATE(2025,4,1),0))-COUNTIFS(Effectifs!$H$2:$H$61,"&lt;="&amp;EOMONTH(DATE(2025,4,1),0))</f>
        <v>44</v>
      </c>
      <c r="D24" s="2" t="n">
        <f aca="false">COUNTIFS(Effectifs!$G$2:$G$61,"&gt;="&amp;DATE(2025,4,1),Effectifs!$G$2:$G$61,"&lt;="&amp;EOMONTH(DATE(2025,4,1),0))</f>
        <v>1</v>
      </c>
      <c r="E24" s="2" t="n">
        <f aca="false">COUNTIFS(Effectifs!$H$2:$H$61,"&gt;="&amp;DATE(2025,4,1),Effectifs!$H$2:$H$61,"&lt;="&amp;EOMONTH(DATE(2025,4,1),0))</f>
        <v>1</v>
      </c>
    </row>
    <row r="25" customFormat="false" ht="15" hidden="false" customHeight="false" outlineLevel="0" collapsed="false">
      <c r="B25" s="2" t="s">
        <v>393</v>
      </c>
      <c r="C25" s="2" t="n">
        <f aca="false">COUNTIFS(Effectifs!$G$2:$G$61,"&lt;="&amp;EOMONTH(DATE(2025,5,1),0))-COUNTIFS(Effectifs!$H$2:$H$61,"&lt;="&amp;EOMONTH(DATE(2025,5,1),0))</f>
        <v>44</v>
      </c>
      <c r="D25" s="2" t="n">
        <f aca="false">COUNTIFS(Effectifs!$G$2:$G$61,"&gt;="&amp;DATE(2025,5,1),Effectifs!$G$2:$G$61,"&lt;="&amp;EOMONTH(DATE(2025,5,1),0))</f>
        <v>2</v>
      </c>
      <c r="E25" s="2" t="n">
        <f aca="false">COUNTIFS(Effectifs!$H$2:$H$61,"&gt;="&amp;DATE(2025,5,1),Effectifs!$H$2:$H$61,"&lt;="&amp;EOMONTH(DATE(2025,5,1),0))</f>
        <v>2</v>
      </c>
    </row>
    <row r="26" customFormat="false" ht="15" hidden="false" customHeight="false" outlineLevel="0" collapsed="false">
      <c r="B26" s="2" t="s">
        <v>394</v>
      </c>
      <c r="C26" s="2" t="n">
        <f aca="false">COUNTIFS(Effectifs!$G$2:$G$61,"&lt;="&amp;EOMONTH(DATE(2025,6,1),0))-COUNTIFS(Effectifs!$H$2:$H$61,"&lt;="&amp;EOMONTH(DATE(2025,6,1),0))</f>
        <v>46</v>
      </c>
      <c r="D26" s="2" t="n">
        <f aca="false">COUNTIFS(Effectifs!$G$2:$G$61,"&gt;="&amp;DATE(2025,6,1),Effectifs!$G$2:$G$61,"&lt;="&amp;EOMONTH(DATE(2025,6,1),0))</f>
        <v>2</v>
      </c>
      <c r="E26" s="2" t="n">
        <f aca="false">COUNTIFS(Effectifs!$H$2:$H$61,"&gt;="&amp;DATE(2025,6,1),Effectifs!$H$2:$H$61,"&lt;="&amp;EOMONTH(DATE(2025,6,1),0))</f>
        <v>0</v>
      </c>
    </row>
    <row r="27" customFormat="false" ht="15" hidden="false" customHeight="false" outlineLevel="0" collapsed="false">
      <c r="B27" s="2" t="s">
        <v>395</v>
      </c>
      <c r="C27" s="2" t="n">
        <f aca="false">COUNTIFS(Effectifs!$G$2:$G$61,"&lt;="&amp;EOMONTH(DATE(2025,7,1),0))-COUNTIFS(Effectifs!$H$2:$H$61,"&lt;="&amp;EOMONTH(DATE(2025,7,1),0))</f>
        <v>46</v>
      </c>
      <c r="D27" s="2" t="n">
        <f aca="false">COUNTIFS(Effectifs!$G$2:$G$61,"&gt;="&amp;DATE(2025,7,1),Effectifs!$G$2:$G$61,"&lt;="&amp;EOMONTH(DATE(2025,7,1),0))</f>
        <v>1</v>
      </c>
      <c r="E27" s="2" t="n">
        <f aca="false">COUNTIFS(Effectifs!$H$2:$H$61,"&gt;="&amp;DATE(2025,7,1),Effectifs!$H$2:$H$61,"&lt;="&amp;EOMONTH(DATE(2025,7,1),0))</f>
        <v>1</v>
      </c>
    </row>
    <row r="28" customFormat="false" ht="15" hidden="false" customHeight="false" outlineLevel="0" collapsed="false">
      <c r="B28" s="2" t="s">
        <v>396</v>
      </c>
      <c r="C28" s="2" t="n">
        <f aca="false">COUNTIFS(Effectifs!$G$2:$G$61,"&lt;="&amp;EOMONTH(DATE(2025,8,1),0))-COUNTIFS(Effectifs!$H$2:$H$61,"&lt;="&amp;EOMONTH(DATE(2025,8,1),0))</f>
        <v>48</v>
      </c>
      <c r="D28" s="2" t="n">
        <f aca="false">COUNTIFS(Effectifs!$G$2:$G$61,"&gt;="&amp;DATE(2025,8,1),Effectifs!$G$2:$G$61,"&lt;="&amp;EOMONTH(DATE(2025,8,1),0))</f>
        <v>2</v>
      </c>
      <c r="E28" s="2" t="n">
        <f aca="false">COUNTIFS(Effectifs!$H$2:$H$61,"&gt;="&amp;DATE(2025,8,1),Effectifs!$H$2:$H$61,"&lt;="&amp;EOMONTH(DATE(2025,8,1),0))</f>
        <v>0</v>
      </c>
    </row>
    <row r="29" customFormat="false" ht="15" hidden="false" customHeight="false" outlineLevel="0" collapsed="false">
      <c r="B29" s="2" t="s">
        <v>397</v>
      </c>
      <c r="C29" s="2" t="n">
        <f aca="false">COUNTIFS(Effectifs!$G$2:$G$61,"&lt;="&amp;EOMONTH(DATE(2025,9,1),0))-COUNTIFS(Effectifs!$H$2:$H$61,"&lt;="&amp;EOMONTH(DATE(2025,9,1),0))</f>
        <v>47</v>
      </c>
      <c r="D29" s="2" t="n">
        <f aca="false">COUNTIFS(Effectifs!$G$2:$G$61,"&gt;="&amp;DATE(2025,9,1),Effectifs!$G$2:$G$61,"&lt;="&amp;EOMONTH(DATE(2025,9,1),0))</f>
        <v>1</v>
      </c>
      <c r="E29" s="2" t="n">
        <f aca="false">COUNTIFS(Effectifs!$H$2:$H$61,"&gt;="&amp;DATE(2025,9,1),Effectifs!$H$2:$H$61,"&lt;="&amp;EOMONTH(DATE(2025,9,1),0))</f>
        <v>2</v>
      </c>
    </row>
    <row r="30" customFormat="false" ht="15" hidden="false" customHeight="false" outlineLevel="0" collapsed="false">
      <c r="B30" s="2" t="s">
        <v>398</v>
      </c>
      <c r="C30" s="2" t="n">
        <f aca="false">COUNTIFS(Effectifs!$G$2:$G$61,"&lt;="&amp;EOMONTH(DATE(2025,10,1),0))-COUNTIFS(Effectifs!$H$2:$H$61,"&lt;="&amp;EOMONTH(DATE(2025,10,1),0))</f>
        <v>48</v>
      </c>
      <c r="D30" s="2" t="n">
        <f aca="false">COUNTIFS(Effectifs!$G$2:$G$61,"&gt;="&amp;DATE(2025,10,1),Effectifs!$G$2:$G$61,"&lt;="&amp;EOMONTH(DATE(2025,10,1),0))</f>
        <v>2</v>
      </c>
      <c r="E30" s="2" t="n">
        <f aca="false">COUNTIFS(Effectifs!$H$2:$H$61,"&gt;="&amp;DATE(2025,10,1),Effectifs!$H$2:$H$61,"&lt;="&amp;EOMONTH(DATE(2025,10,1),0))</f>
        <v>1</v>
      </c>
    </row>
    <row r="31" customFormat="false" ht="15" hidden="false" customHeight="false" outlineLevel="0" collapsed="false">
      <c r="B31" s="2" t="s">
        <v>399</v>
      </c>
      <c r="C31" s="2" t="n">
        <f aca="false">COUNTIFS(Effectifs!$G$2:$G$61,"&lt;="&amp;EOMONTH(DATE(2025,11,1),0))-COUNTIFS(Effectifs!$H$2:$H$61,"&lt;="&amp;EOMONTH(DATE(2025,11,1),0))</f>
        <v>49</v>
      </c>
      <c r="D31" s="2" t="n">
        <f aca="false">COUNTIFS(Effectifs!$G$2:$G$61,"&gt;="&amp;DATE(2025,11,1),Effectifs!$G$2:$G$61,"&lt;="&amp;EOMONTH(DATE(2025,11,1),0))</f>
        <v>1</v>
      </c>
      <c r="E31" s="2" t="n">
        <f aca="false">COUNTIFS(Effectifs!$H$2:$H$61,"&gt;="&amp;DATE(2025,11,1),Effectifs!$H$2:$H$61,"&lt;="&amp;EOMONTH(DATE(2025,11,1),0))</f>
        <v>0</v>
      </c>
    </row>
    <row r="32" customFormat="false" ht="15" hidden="false" customHeight="false" outlineLevel="0" collapsed="false">
      <c r="B32" s="2" t="s">
        <v>400</v>
      </c>
      <c r="C32" s="2" t="n">
        <f aca="false">COUNTIFS(Effectifs!$G$2:$G$61,"&lt;="&amp;EOMONTH(DATE(2025,12,1),0))-COUNTIFS(Effectifs!$H$2:$H$61,"&lt;="&amp;EOMONTH(DATE(2025,12,1),0))</f>
        <v>49</v>
      </c>
      <c r="D32" s="2" t="n">
        <f aca="false">COUNTIFS(Effectifs!$G$2:$G$61,"&gt;="&amp;DATE(2025,12,1),Effectifs!$G$2:$G$61,"&lt;="&amp;EOMONTH(DATE(2025,12,1),0))</f>
        <v>0</v>
      </c>
      <c r="E32" s="2" t="n">
        <f aca="false">COUNTIFS(Effectifs!$H$2:$H$61,"&gt;="&amp;DATE(2025,12,1),Effectifs!$H$2:$H$61,"&lt;="&amp;EOMONTH(DATE(2025,12,1),0))</f>
        <v>0</v>
      </c>
    </row>
    <row r="50" customFormat="false" ht="15" hidden="false" customHeight="false" outlineLevel="0" collapsed="false">
      <c r="B50" s="3" t="s">
        <v>401</v>
      </c>
    </row>
    <row r="51" customFormat="false" ht="27.75" hidden="false" customHeight="true" outlineLevel="0" collapsed="false">
      <c r="B51" s="17" t="s">
        <v>402</v>
      </c>
      <c r="C51" s="17"/>
      <c r="D51" s="17"/>
      <c r="E51" s="17"/>
      <c r="F51" s="17"/>
      <c r="G51" s="17"/>
      <c r="H51" s="17"/>
      <c r="I51" s="17"/>
      <c r="J51" s="17"/>
      <c r="K51" s="17"/>
    </row>
    <row r="52" customFormat="false" ht="27.75" hidden="false" customHeight="true" outlineLevel="0" collapsed="false">
      <c r="B52" s="17" t="s">
        <v>403</v>
      </c>
      <c r="C52" s="17"/>
      <c r="D52" s="17"/>
      <c r="E52" s="17"/>
      <c r="F52" s="17"/>
      <c r="G52" s="17"/>
      <c r="H52" s="17"/>
      <c r="I52" s="17"/>
      <c r="J52" s="17"/>
      <c r="K52" s="17"/>
    </row>
    <row r="53" customFormat="false" ht="27.75" hidden="false" customHeight="true" outlineLevel="0" collapsed="false">
      <c r="B53" s="17" t="s">
        <v>404</v>
      </c>
      <c r="C53" s="17"/>
      <c r="D53" s="17"/>
      <c r="E53" s="17"/>
      <c r="F53" s="17"/>
      <c r="G53" s="17"/>
      <c r="H53" s="17"/>
      <c r="I53" s="17"/>
      <c r="J53" s="17"/>
      <c r="K53" s="17"/>
    </row>
    <row r="54" customFormat="false" ht="27.75" hidden="false" customHeight="true" outlineLevel="0" collapsed="false">
      <c r="B54" s="17" t="s">
        <v>405</v>
      </c>
      <c r="C54" s="17"/>
      <c r="D54" s="17"/>
      <c r="E54" s="17"/>
      <c r="F54" s="17"/>
      <c r="G54" s="17"/>
      <c r="H54" s="17"/>
      <c r="I54" s="17"/>
      <c r="J54" s="17"/>
      <c r="K54" s="17"/>
    </row>
    <row r="55" customFormat="false" ht="27.75" hidden="false" customHeight="true" outlineLevel="0" collapsed="false">
      <c r="B55" s="17" t="s">
        <v>406</v>
      </c>
      <c r="C55" s="17"/>
      <c r="D55" s="17"/>
      <c r="E55" s="17"/>
      <c r="F55" s="17"/>
      <c r="G55" s="17"/>
      <c r="H55" s="17"/>
      <c r="I55" s="17"/>
      <c r="J55" s="17"/>
      <c r="K55" s="17"/>
    </row>
  </sheetData>
  <mergeCells count="15">
    <mergeCell ref="B11:C11"/>
    <mergeCell ref="D11:E11"/>
    <mergeCell ref="F11:G11"/>
    <mergeCell ref="H11:I11"/>
    <mergeCell ref="J11:K11"/>
    <mergeCell ref="B12:C13"/>
    <mergeCell ref="D12:E13"/>
    <mergeCell ref="F12:G13"/>
    <mergeCell ref="H12:I13"/>
    <mergeCell ref="J12:K13"/>
    <mergeCell ref="B51:K51"/>
    <mergeCell ref="B52:K52"/>
    <mergeCell ref="B53:K53"/>
    <mergeCell ref="B54:K54"/>
    <mergeCell ref="B55:K5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2026-08-28T14:27:50Z</dcterms:created>
  <dc:creator>openpyxl</dc:creator>
  <dc:description/>
  <dc:language>en-US</dc:language>
  <cp:lastModifiedBy/>
  <dcterms:modified xsi:type="dcterms:W3CDTF">2026-08-28T14:28:03Z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